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баланс" sheetId="1" r:id="rId1"/>
    <sheet name="ОПР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<sst xmlns="http://schemas.openxmlformats.org/spreadsheetml/2006/main" count="341" uniqueCount="198">
  <si>
    <t>ЕИК/БУЛСТАТ</t>
  </si>
  <si>
    <t xml:space="preserve">   КОД ПО ЕБК</t>
  </si>
  <si>
    <t xml:space="preserve">          телефон:</t>
  </si>
  <si>
    <t xml:space="preserve">         Web-адрес</t>
  </si>
  <si>
    <t xml:space="preserve">                e-mail</t>
  </si>
  <si>
    <t xml:space="preserve">                                                   Б А Л А Н С   н а</t>
  </si>
  <si>
    <t xml:space="preserve">(в хил. лева) </t>
  </si>
  <si>
    <t>Актив</t>
  </si>
  <si>
    <t xml:space="preserve">                                 Актив</t>
  </si>
  <si>
    <t>К о д</t>
  </si>
  <si>
    <r>
      <t xml:space="preserve">       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</si>
  <si>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color indexed="28"/>
        <rFont val="Times New Roman CYR"/>
        <family val="0"/>
      </rPr>
      <t>"СМЕТКИ ЗА СРЕД-</t>
    </r>
  </si>
  <si>
    <t xml:space="preserve"> </t>
  </si>
  <si>
    <t xml:space="preserve">                   III. ОТЧЕТНА  ГРУПА</t>
  </si>
  <si>
    <t>IV.  В С И Ч К О</t>
  </si>
  <si>
    <t xml:space="preserve"> Раздели, групи, статии</t>
  </si>
  <si>
    <r>
      <t xml:space="preserve">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</si>
  <si>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СТВА ОТ ЕВРОПЕЙСКИЯ СЪЮЗ"</t>
  </si>
  <si>
    <t xml:space="preserve">       "ДРУГИ СМЕТКИ И ДЕЙНОСТИ"</t>
  </si>
  <si>
    <t>Текуща година</t>
  </si>
  <si>
    <t>Предходна година (към 31 декември)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</si>
  <si>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</si>
  <si>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</si>
  <si>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</si>
  <si>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</si>
  <si>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1. Сгради</t>
  </si>
  <si>
    <t xml:space="preserve"> 2. Компютри, транспортни средства, оборудване</t>
  </si>
  <si>
    <t xml:space="preserve"> 3. Стопански инвентар и други ДМА</t>
  </si>
  <si>
    <t xml:space="preserve"> 4. Д М А   в   процес на придобиване</t>
  </si>
  <si>
    <t xml:space="preserve"> 5. Инфраструктурни обекти</t>
  </si>
  <si>
    <t xml:space="preserve"> 6. Активи с историческа и художествена стойност и книги</t>
  </si>
  <si>
    <t xml:space="preserve"> 7. Земи, гори и трайни насаждения</t>
  </si>
  <si>
    <t xml:space="preserve"> Общо за група І:</t>
  </si>
  <si>
    <t xml:space="preserve"> ІІ. Нематериални дълготрайни активи</t>
  </si>
  <si>
    <t xml:space="preserve"> III. Краткотрайни материални активи</t>
  </si>
  <si>
    <t xml:space="preserve"> 1. Материали, продукция, стоки, незавършено производство</t>
  </si>
  <si>
    <t xml:space="preserve"> 2. Други краткотрайни материални активи</t>
  </si>
  <si>
    <t xml:space="preserve"> Общо за група ІІІ:</t>
  </si>
  <si>
    <t xml:space="preserve"> Общо за раздел "А":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</si>
  <si>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</si>
  <si>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</si>
  <si>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</si>
  <si>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</si>
  <si>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</si>
  <si>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</si>
  <si>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</si>
  <si>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</si>
  <si>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ІІ:</t>
  </si>
  <si>
    <t xml:space="preserve"> III. Други вземания</t>
  </si>
  <si>
    <t xml:space="preserve"> 1. Публични вземания - данъци, вноски, такси, санкции и лихви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</si>
  <si>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</si>
  <si>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</si>
  <si>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</si>
  <si>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5. Вземания по заеми между бюджетни организации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</si>
  <si>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</si>
  <si>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</si>
  <si>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</si>
  <si>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</si>
  <si>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ІV:</t>
  </si>
  <si>
    <t xml:space="preserve"> Общо за раздел "Б":</t>
  </si>
  <si>
    <t xml:space="preserve"> С у м а   н а   а к т и в а</t>
  </si>
  <si>
    <t>Пасив</t>
  </si>
  <si>
    <t xml:space="preserve">                                 Пасив</t>
  </si>
  <si>
    <r>
      <t>II.ОТЧЕТНА  ГР.</t>
    </r>
    <r>
      <rPr>
        <b/>
        <i/>
        <sz val="10"/>
        <rFont val="Times New Roman CYR"/>
        <family val="1"/>
      </rPr>
      <t>"СМЕТКИ ЗА СРЕД-</t>
    </r>
  </si>
  <si>
    <t>СТВА ОТ ЕВРОПЕЙСКИЯ СЪЮЗ"</t>
  </si>
  <si>
    <t xml:space="preserve"> A. КАПИТАЛ В БЮДЖЕТНИТЕ ПРЕДПРИЯТИЯ</t>
  </si>
  <si>
    <t xml:space="preserve"> 1. Разполагаем капитал</t>
  </si>
  <si>
    <t xml:space="preserve"> 2. Акумулирано изменение на нетните активи от минали години</t>
  </si>
  <si>
    <t xml:space="preserve"> 3. Изменение на нетните активи за периода</t>
  </si>
  <si>
    <t>Общо за раздел "А":</t>
  </si>
  <si>
    <t xml:space="preserve"> Б. ПАСИВИ И ОТСРОЧЕНИ ПОСТЪПЛЕНИЯ</t>
  </si>
  <si>
    <t xml:space="preserve"> I. Дългосрочни задължения</t>
  </si>
  <si>
    <t xml:space="preserve"> 1. Дългосрочни задължения по емисии на ценни книжа</t>
  </si>
  <si>
    <t xml:space="preserve"> 2. Дългосрочни задължения по получени заеми</t>
  </si>
  <si>
    <t xml:space="preserve"> 3. Други дългоср. задължения - финансов лизинг и търг. кредит</t>
  </si>
  <si>
    <t xml:space="preserve"> II. Краткосрочни задължения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</si>
  <si>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</si>
  <si>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</si>
  <si>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</si>
  <si>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4. Задължения за пенсии, помощи, стипендии, субсидии</t>
  </si>
  <si>
    <t xml:space="preserve"> 5. Задължения за данъци, мита и такси</t>
  </si>
  <si>
    <t xml:space="preserve"> 6. Задължения за вноски към ДОО, НЗОК, ДЗПО</t>
  </si>
  <si>
    <t xml:space="preserve"> 7. Задължения към персонала</t>
  </si>
  <si>
    <t xml:space="preserve"> 8. Задължения по заеми между бюджетни организации</t>
  </si>
  <si>
    <t xml:space="preserve"> 9. Други краткосрочни задължения</t>
  </si>
  <si>
    <t xml:space="preserve"> IІI. Провизии и отсрочени постъпления</t>
  </si>
  <si>
    <t xml:space="preserve"> 1. Провизии за задължения</t>
  </si>
  <si>
    <t xml:space="preserve"> 2. Отсрочени помощи, дарения и трансфери</t>
  </si>
  <si>
    <t>Общо за раздел "Б":</t>
  </si>
  <si>
    <t>С у м а   н а   п а с и в а</t>
  </si>
  <si>
    <t>(бюджетна организация, предприятие по чл. 165, ал. 1 от ЗПФ, поделение)</t>
  </si>
  <si>
    <t>гр. София, бул."Цар Борис III" 136</t>
  </si>
  <si>
    <t>www.dfz.bg</t>
  </si>
  <si>
    <t>dfz@dfz.bg</t>
  </si>
  <si>
    <t xml:space="preserve">  към</t>
  </si>
  <si>
    <t xml:space="preserve"> Обор. ведомост</t>
  </si>
  <si>
    <t>/с б о р е н/</t>
  </si>
  <si>
    <t>ДЪРЖАВЕН ФОНД "ЗЕМЕДЕЛИЕ" - обобщен</t>
  </si>
  <si>
    <t xml:space="preserve">  ЕИК/ БУЛСТАТ</t>
  </si>
  <si>
    <t xml:space="preserve">      КОД ПО ЕБК</t>
  </si>
  <si>
    <t xml:space="preserve">              телефон:</t>
  </si>
  <si>
    <t xml:space="preserve">                     e-mail</t>
  </si>
  <si>
    <t xml:space="preserve">         ОТЧЕТ ЗА ПРИХОДИТЕ И РАЗХОДИТЕ   на</t>
  </si>
  <si>
    <r>
      <t xml:space="preserve">                           I. </t>
    </r>
    <r>
      <rPr>
        <b/>
        <sz val="9"/>
        <rFont val="Times New Roman CYR"/>
        <family val="1"/>
      </rPr>
      <t>ОТЧЕТНА ГРУПА</t>
    </r>
  </si>
  <si>
    <r>
      <t xml:space="preserve">       II.ОТЧЕТНА  ГРУПА </t>
    </r>
    <r>
      <rPr>
        <b/>
        <i/>
        <sz val="10"/>
        <color indexed="20"/>
        <rFont val="Times New Roman Cyr"/>
        <family val="0"/>
      </rPr>
      <t>"СМЕТКИ ЗА</t>
    </r>
  </si>
  <si>
    <t xml:space="preserve">                     IІI. ОТЧЕТНА  ГРУПА </t>
  </si>
  <si>
    <r>
      <t xml:space="preserve">    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</si>
  <si>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СРЕДСТВА ОТ ЕВРОПЕЙСКИЯ СЪЮЗ"</t>
  </si>
  <si>
    <t xml:space="preserve">  "ДРУГИ  СМЕТКИ И ДЕЙНОСТИ" (ДСД)</t>
  </si>
  <si>
    <t xml:space="preserve">Текуща година           </t>
  </si>
  <si>
    <t xml:space="preserve">Предходна година                          (31 декември) </t>
  </si>
  <si>
    <t xml:space="preserve"> А. ПРИХОДИ, ПОМОЩИ И ДАРЕНИЯ</t>
  </si>
  <si>
    <t xml:space="preserve"> I. Текущи приходи</t>
  </si>
  <si>
    <t xml:space="preserve"> 1. Данъци, осигурителни вноски и приравнени на тях приходи</t>
  </si>
  <si>
    <t xml:space="preserve"> 2. Приходи от такси, лицензии и вноски</t>
  </si>
  <si>
    <t xml:space="preserve"> 3. Приходи от административни глоби и санкции</t>
  </si>
  <si>
    <t xml:space="preserve"> 4. Приходи от услуги</t>
  </si>
  <si>
    <t xml:space="preserve"> 5. Приходи от наеми</t>
  </si>
  <si>
    <t xml:space="preserve"> 6. Приходи от концесии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</si>
  <si>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</si>
  <si>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</si>
  <si>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</t>
  </si>
  <si>
    <t xml:space="preserve"> IІ. Продажби на нефинансови активи</t>
  </si>
  <si>
    <t xml:space="preserve"> 1. Продажба на материали, стоки и продукция</t>
  </si>
  <si>
    <t xml:space="preserve"> 2. Продажба на нефинансови дълготрайни активи</t>
  </si>
  <si>
    <t xml:space="preserve"> 3. Продажба на конфискувани нефинансови активи</t>
  </si>
  <si>
    <t xml:space="preserve"> IІI. Коректив за приходи</t>
  </si>
  <si>
    <t xml:space="preserve">       в т.ч. Коректив за данък в/у приходите от стопанска дейност</t>
  </si>
  <si>
    <t xml:space="preserve"> IV. Приходи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</si>
  <si>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</si>
  <si>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</si>
  <si>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</si>
  <si>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r>
      <t xml:space="preserve"> 3. </t>
    </r>
    <r>
      <rPr>
        <sz val="11"/>
        <rFont val="Times New Roman Cyr"/>
        <family val="0"/>
      </rPr>
      <t>Други безвъзмездно получени средства по международни и др. програми</t>
    </r>
  </si>
  <si>
    <t xml:space="preserve"> 4. Помощи и дарения от страната</t>
  </si>
  <si>
    <t xml:space="preserve"> Общо за група V:</t>
  </si>
  <si>
    <t xml:space="preserve"> Б. РАЗХОДИ</t>
  </si>
  <si>
    <t xml:space="preserve"> I. Текущи нелихвени разходи</t>
  </si>
  <si>
    <t xml:space="preserve"> 1. Разходи за материали</t>
  </si>
  <si>
    <t xml:space="preserve"> 2. Разходи за външни услуги и наеми</t>
  </si>
  <si>
    <t xml:space="preserve"> 3. Разходи за амортизации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</si>
  <si>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</si>
  <si>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</si>
  <si>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6. Разходи за данъци и такси</t>
  </si>
  <si>
    <t xml:space="preserve"> 7. Разходи за командировки</t>
  </si>
  <si>
    <t xml:space="preserve"> 8. Разходи за застраховане и други финансови услуги</t>
  </si>
  <si>
    <t xml:space="preserve"> 9. Други нелихвени разходи</t>
  </si>
  <si>
    <t xml:space="preserve"> 10. Разходи за провизии за вземания</t>
  </si>
  <si>
    <t xml:space="preserve"> IІ. Балансова стойност на продадени нефинансови активи</t>
  </si>
  <si>
    <t xml:space="preserve"> 1. на продадени материали, стоки и продукция</t>
  </si>
  <si>
    <t xml:space="preserve"> 2. на продадени нефинансови дълготрайни активи</t>
  </si>
  <si>
    <t xml:space="preserve"> 3. на продадени конфискувани нефинансови активи</t>
  </si>
  <si>
    <t xml:space="preserve"> III. Разходи за лихви</t>
  </si>
  <si>
    <t xml:space="preserve"> 1. Разходи за лихви по заеми и дългове</t>
  </si>
  <si>
    <t xml:space="preserve"> 2. Други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</si>
  <si>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</si>
  <si>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</si>
  <si>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</si>
  <si>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</si>
  <si>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</si>
  <si>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</si>
  <si>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>VІ. Разходи за активи, капитализирани в отчетна група "ДСД"</t>
  </si>
  <si>
    <t>VІІ. Корективи за разходи и продобиване на активи</t>
  </si>
  <si>
    <t xml:space="preserve">       в т.ч. Коректив за придобиване по стопански начин</t>
  </si>
  <si>
    <t xml:space="preserve"> В. ТРАНСФЕРИ МЕЖДУ БЮДЖЕТНИ ОРГАНИЗАЦИИ</t>
  </si>
  <si>
    <t xml:space="preserve"> 1. Касови трансфери между бюджетни организации (нето)</t>
  </si>
  <si>
    <t xml:space="preserve"> 2. Приписани трансфери между бюджетни организации (нето)</t>
  </si>
  <si>
    <t xml:space="preserve"> Общо за раздел "В":</t>
  </si>
  <si>
    <t xml:space="preserve"> Г. РЕЗУЛТАТ ОТ ФИНАНСОВИ ОПЕРАЦИИ</t>
  </si>
  <si>
    <t xml:space="preserve"> 1. Нето-резултат от продажби на финансови активи</t>
  </si>
  <si>
    <t xml:space="preserve"> 2. Курсови разлики от валутни операции (нето)</t>
  </si>
  <si>
    <t xml:space="preserve"> Общо за раздел "Г":</t>
  </si>
  <si>
    <t xml:space="preserve"> Д. ПРЕОЦЕНКИ И ДРУГИ СЪБИТИЯ</t>
  </si>
  <si>
    <t xml:space="preserve"> I. Прехвърлени нетни активи</t>
  </si>
  <si>
    <t xml:space="preserve"> 1. Прехвърлени нетни активи между бюджeтни органицзации</t>
  </si>
  <si>
    <t xml:space="preserve"> 2. Прехвърлени нетни активи от/за други предприятия</t>
  </si>
  <si>
    <t xml:space="preserve"> IІ. Промяна в нетните активи от преоценки (нето)</t>
  </si>
  <si>
    <t xml:space="preserve"> 1. Преоценки на нефинансови активи</t>
  </si>
  <si>
    <t xml:space="preserve"> 2. Преоценки на финансови активи</t>
  </si>
  <si>
    <t xml:space="preserve"> 3. Преоценки на пасиви</t>
  </si>
  <si>
    <t xml:space="preserve"> IІІ. Прираст на нетните активи от други събития</t>
  </si>
  <si>
    <t xml:space="preserve"> 1. Прираст от конфискувани активи</t>
  </si>
  <si>
    <t xml:space="preserve"> 2. Отписани задължения</t>
  </si>
  <si>
    <t xml:space="preserve"> 3. Увеличение на нефинансови активи от други събития</t>
  </si>
  <si>
    <t xml:space="preserve"> 4. Увеличение на финансови активи от други събития</t>
  </si>
  <si>
    <t xml:space="preserve"> 5. Намаление на пасиви от други събития</t>
  </si>
  <si>
    <t xml:space="preserve"> IV. Намаление на нетните активи от други събития</t>
  </si>
  <si>
    <t xml:space="preserve"> 1. Отписани публични вземания</t>
  </si>
  <si>
    <t xml:space="preserve"> 2. Отписани други вземания</t>
  </si>
  <si>
    <t xml:space="preserve"> 3. Намаление на нефинансови активи от други събития</t>
  </si>
  <si>
    <t xml:space="preserve"> 4. Намаление на финансови активи от други събития</t>
  </si>
  <si>
    <t xml:space="preserve"> 5. Увеличение на пасиви от други събития</t>
  </si>
  <si>
    <t xml:space="preserve"> Общо за раздел "Д": (І. + ІІ. +ІІІ - ІV.)</t>
  </si>
  <si>
    <t>Изменение на нетните активи за периода</t>
  </si>
  <si>
    <t>31 декември 2023 г.</t>
  </si>
  <si>
    <t>Държавен Фонд Земеделие</t>
  </si>
  <si>
    <t xml:space="preserve">             I. ОТЧЕТНА ГРУПА</t>
  </si>
  <si>
    <t xml:space="preserve">                  "БЮДЖЕТ"</t>
  </si>
  <si>
    <t>II.ОТЧЕТНА  ГР."СМЕТКИ ЗА СРЕД-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</si>
</sst>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000&quot; &quot;000&quot; &quot;000"/>
    <numFmt numFmtId="165" formatCode="0&quot; &quot;0&quot; &quot;0&quot; &quot;0"/>
    <numFmt numFmtId="166" formatCode="#,##0;[Red]\(#,##0\)"/>
    <numFmt numFmtId="167" formatCode="00##"/>
    <numFmt numFmtId="168" formatCode="#,##0.00;[Red]\(#,##0.00\)"/>
    <numFmt numFmtId="169" formatCode="####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2"/>
      <name val="Times New Roman CYR"/>
      <family val="1"/>
    </font>
    <font>
      <b/>
      <sz val="11"/>
      <color indexed="9"/>
      <name val="Times New Roman CYR"/>
      <family val="0"/>
    </font>
    <font>
      <i/>
      <sz val="11"/>
      <name val="Times New Roman CYR"/>
      <family val="0"/>
    </font>
    <font>
      <b/>
      <sz val="12"/>
      <name val="Times New Roman Bold"/>
      <family val="0"/>
    </font>
    <font>
      <b/>
      <i/>
      <sz val="14"/>
      <color indexed="18"/>
      <name val="Times New Roman"/>
      <family val="1"/>
    </font>
    <font>
      <b/>
      <i/>
      <sz val="14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b/>
      <sz val="8"/>
      <color indexed="9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i/>
      <sz val="10"/>
      <color indexed="28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1"/>
      <color indexed="18"/>
      <name val="Times New Roman CYR"/>
      <family val="0"/>
    </font>
    <font>
      <b/>
      <i/>
      <sz val="10"/>
      <color indexed="58"/>
      <name val="Times New Roman Cyr"/>
      <family val="0"/>
    </font>
    <font>
      <b/>
      <sz val="12"/>
      <color indexed="43"/>
      <name val="Times New Roman CYR"/>
      <family val="0"/>
    </font>
    <font>
      <b/>
      <i/>
      <sz val="10"/>
      <name val="Times New Roman CYR"/>
      <family val="1"/>
    </font>
    <font>
      <b/>
      <i/>
      <sz val="12"/>
      <name val="Times New Roman CYR"/>
      <family val="1"/>
    </font>
    <font>
      <b/>
      <sz val="12"/>
      <color indexed="26"/>
      <name val="Times New Roman CYR"/>
      <family val="1"/>
    </font>
    <font>
      <b/>
      <sz val="15"/>
      <name val="Times New Roman CYR"/>
      <family val="1"/>
    </font>
    <font>
      <b/>
      <sz val="14"/>
      <color indexed="18"/>
      <name val="Times New Roman Cyr"/>
      <family val="1"/>
    </font>
    <font>
      <b/>
      <sz val="12"/>
      <color indexed="18"/>
      <name val="Times New Roman Cyr"/>
      <family val="1"/>
    </font>
    <font>
      <b/>
      <sz val="14"/>
      <color indexed="18"/>
      <name val="Times New Roman CYR"/>
      <family val="1"/>
    </font>
    <font>
      <b/>
      <i/>
      <sz val="10"/>
      <color indexed="20"/>
      <name val="Times New Roman Cyr"/>
      <family val="0"/>
    </font>
    <font>
      <b/>
      <i/>
      <sz val="10"/>
      <color indexed="58"/>
      <name val="Times New Roman CYR"/>
      <family val="0"/>
    </font>
    <font>
      <sz val="10"/>
      <color indexed="17"/>
      <name val="Times New Roman Cyr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000099"/>
      <name val="Times New Roman"/>
      <family val="1"/>
    </font>
    <font>
      <b/>
      <i/>
      <sz val="10"/>
      <color rgb="FF660066"/>
      <name val="Times New Roman CYR"/>
      <family val="1"/>
    </font>
    <font>
      <b/>
      <i/>
      <sz val="10"/>
      <color rgb="FF003300"/>
      <name val="Times New Roman Cyr"/>
      <family val="0"/>
    </font>
    <font>
      <b/>
      <sz val="12"/>
      <color rgb="FFFFFF99"/>
      <name val="Times New Roman CYR"/>
      <family val="0"/>
    </font>
    <font>
      <b/>
      <sz val="12"/>
      <color rgb="FFE6FFB3"/>
      <name val="Times New Roman CYR"/>
      <family val="1"/>
    </font>
    <font>
      <b/>
      <sz val="14"/>
      <color rgb="FF000099"/>
      <name val="Times New Roman Cyr"/>
      <family val="1"/>
    </font>
    <font>
      <b/>
      <sz val="12"/>
      <color rgb="FFFFFFCC"/>
      <name val="Times New Roman CYR"/>
      <family val="1"/>
    </font>
    <font>
      <b/>
      <sz val="8"/>
      <color theme="0"/>
      <name val="Times New Roman CYR"/>
      <family val="1"/>
    </font>
    <font>
      <b/>
      <sz val="11"/>
      <color theme="0"/>
      <name val="Times New Roman CYR"/>
      <family val="0"/>
    </font>
    <font>
      <b/>
      <sz val="12"/>
      <color rgb="FF000099"/>
      <name val="Times New Roman Cyr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FB3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FFFF6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/>
      <bottom style="double"/>
    </border>
    <border>
      <left style="double"/>
      <right/>
      <top style="double"/>
      <bottom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medium"/>
    </border>
    <border>
      <left style="medium"/>
      <right style="double"/>
      <top/>
      <bottom style="medium"/>
    </border>
    <border>
      <left style="double"/>
      <right style="medium"/>
      <top/>
      <bottom style="medium"/>
    </border>
    <border>
      <left style="double"/>
      <right style="medium"/>
      <top style="medium"/>
      <bottom style="medium"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double"/>
      <top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hair"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4" fillId="33" borderId="0" xfId="55" applyFont="1" applyFill="1" applyProtection="1">
      <alignment/>
      <protection/>
    </xf>
    <xf numFmtId="0" fontId="5" fillId="33" borderId="0" xfId="55" applyFont="1" applyFill="1" applyBorder="1" applyAlignment="1" applyProtection="1">
      <alignment horizontal="center"/>
      <protection/>
    </xf>
    <xf numFmtId="165" fontId="6" fillId="33" borderId="10" xfId="55" applyNumberFormat="1" applyFont="1" applyFill="1" applyBorder="1" applyAlignment="1" applyProtection="1">
      <alignment horizontal="center" vertical="center"/>
      <protection/>
    </xf>
    <xf numFmtId="0" fontId="4" fillId="33" borderId="0" xfId="56" applyFont="1" applyFill="1" applyBorder="1" applyAlignment="1" applyProtection="1">
      <alignment horizontal="center"/>
      <protection/>
    </xf>
    <xf numFmtId="0" fontId="7" fillId="33" borderId="10" xfId="56" applyNumberFormat="1" applyFont="1" applyFill="1" applyBorder="1" applyAlignment="1" applyProtection="1">
      <alignment horizontal="center" vertical="center"/>
      <protection/>
    </xf>
    <xf numFmtId="0" fontId="5" fillId="0" borderId="0" xfId="55" applyFont="1" applyFill="1" applyProtection="1">
      <alignment/>
      <protection/>
    </xf>
    <xf numFmtId="0" fontId="3" fillId="33" borderId="0" xfId="55" applyFont="1" applyFill="1" applyAlignment="1" applyProtection="1">
      <alignment horizontal="right"/>
      <protection/>
    </xf>
    <xf numFmtId="0" fontId="5" fillId="33" borderId="0" xfId="55" applyFont="1" applyFill="1" applyProtection="1">
      <alignment/>
      <protection/>
    </xf>
    <xf numFmtId="0" fontId="3" fillId="33" borderId="0" xfId="55" applyFont="1" applyFill="1" applyAlignment="1" applyProtection="1">
      <alignment horizontal="left"/>
      <protection/>
    </xf>
    <xf numFmtId="166" fontId="8" fillId="33" borderId="0" xfId="57" applyNumberFormat="1" applyFont="1" applyFill="1" applyAlignment="1" applyProtection="1">
      <alignment/>
      <protection/>
    </xf>
    <xf numFmtId="38" fontId="8" fillId="33" borderId="0" xfId="57" applyNumberFormat="1" applyFont="1" applyFill="1" applyProtection="1">
      <alignment/>
      <protection/>
    </xf>
    <xf numFmtId="0" fontId="6" fillId="33" borderId="0" xfId="55" applyFont="1" applyFill="1" applyBorder="1" applyAlignment="1" applyProtection="1">
      <alignment horizontal="left"/>
      <protection/>
    </xf>
    <xf numFmtId="0" fontId="6" fillId="33" borderId="0" xfId="55" applyFont="1" applyFill="1" applyBorder="1" applyAlignment="1" applyProtection="1">
      <alignment horizontal="right"/>
      <protection/>
    </xf>
    <xf numFmtId="166" fontId="6" fillId="33" borderId="11" xfId="57" applyNumberFormat="1" applyFont="1" applyFill="1" applyBorder="1" applyAlignment="1" applyProtection="1">
      <alignment horizontal="left"/>
      <protection/>
    </xf>
    <xf numFmtId="0" fontId="66" fillId="33" borderId="11" xfId="55" applyFont="1" applyFill="1" applyBorder="1" applyAlignment="1" applyProtection="1">
      <alignment horizontal="left"/>
      <protection/>
    </xf>
    <xf numFmtId="0" fontId="6" fillId="33" borderId="11" xfId="55" applyFont="1" applyFill="1" applyBorder="1" applyAlignment="1" applyProtection="1">
      <alignment horizontal="left"/>
      <protection/>
    </xf>
    <xf numFmtId="38" fontId="13" fillId="33" borderId="0" xfId="57" applyNumberFormat="1" applyFont="1" applyFill="1" applyAlignment="1" applyProtection="1">
      <alignment horizontal="left"/>
      <protection/>
    </xf>
    <xf numFmtId="38" fontId="14" fillId="33" borderId="0" xfId="57" applyNumberFormat="1" applyFont="1" applyFill="1" applyAlignment="1" applyProtection="1">
      <alignment/>
      <protection/>
    </xf>
    <xf numFmtId="38" fontId="15" fillId="33" borderId="12" xfId="57" applyNumberFormat="1" applyFont="1" applyFill="1" applyBorder="1" applyAlignment="1" applyProtection="1">
      <alignment horizontal="center"/>
      <protection/>
    </xf>
    <xf numFmtId="166" fontId="8" fillId="33" borderId="0" xfId="57" applyNumberFormat="1" applyFont="1" applyFill="1" applyBorder="1" applyAlignment="1" applyProtection="1">
      <alignment/>
      <protection/>
    </xf>
    <xf numFmtId="38" fontId="6" fillId="34" borderId="13" xfId="57" applyNumberFormat="1" applyFont="1" applyFill="1" applyBorder="1" applyAlignment="1" applyProtection="1">
      <alignment horizontal="center" vertical="center"/>
      <protection/>
    </xf>
    <xf numFmtId="0" fontId="17" fillId="33" borderId="14" xfId="56" applyFont="1" applyFill="1" applyBorder="1" applyAlignment="1" applyProtection="1">
      <alignment vertical="center"/>
      <protection/>
    </xf>
    <xf numFmtId="166" fontId="8" fillId="33" borderId="15" xfId="57" applyNumberFormat="1" applyFont="1" applyFill="1" applyBorder="1" applyAlignment="1" applyProtection="1">
      <alignment vertical="center"/>
      <protection/>
    </xf>
    <xf numFmtId="0" fontId="18" fillId="33" borderId="14" xfId="56" applyFont="1" applyFill="1" applyBorder="1" applyAlignment="1" applyProtection="1">
      <alignment horizontal="left" vertical="center"/>
      <protection/>
    </xf>
    <xf numFmtId="166" fontId="8" fillId="33" borderId="15" xfId="57" applyNumberFormat="1" applyFont="1" applyFill="1" applyBorder="1" applyAlignment="1" applyProtection="1">
      <alignment horizontal="left" vertical="center"/>
      <protection/>
    </xf>
    <xf numFmtId="0" fontId="17" fillId="33" borderId="14" xfId="55" applyFont="1" applyFill="1" applyBorder="1" applyAlignment="1" applyProtection="1">
      <alignment vertical="center"/>
      <protection/>
    </xf>
    <xf numFmtId="0" fontId="5" fillId="33" borderId="15" xfId="55" applyFont="1" applyFill="1" applyBorder="1" applyProtection="1">
      <alignment/>
      <protection/>
    </xf>
    <xf numFmtId="38" fontId="6" fillId="34" borderId="16" xfId="57" applyNumberFormat="1" applyFont="1" applyFill="1" applyBorder="1" applyAlignment="1" applyProtection="1">
      <alignment horizontal="center" vertical="center"/>
      <protection/>
    </xf>
    <xf numFmtId="0" fontId="20" fillId="33" borderId="17" xfId="56" applyFont="1" applyFill="1" applyBorder="1" applyAlignment="1" applyProtection="1">
      <alignment vertical="center"/>
      <protection/>
    </xf>
    <xf numFmtId="166" fontId="8" fillId="33" borderId="18" xfId="57" applyNumberFormat="1" applyFont="1" applyFill="1" applyBorder="1" applyAlignment="1" applyProtection="1">
      <alignment horizontal="center" vertical="center"/>
      <protection/>
    </xf>
    <xf numFmtId="0" fontId="67" fillId="33" borderId="19" xfId="56" applyFont="1" applyFill="1" applyBorder="1" applyAlignment="1" applyProtection="1">
      <alignment horizontal="left" vertical="center"/>
      <protection/>
    </xf>
    <xf numFmtId="166" fontId="8" fillId="33" borderId="18" xfId="57" applyNumberFormat="1" applyFont="1" applyFill="1" applyBorder="1" applyAlignment="1" applyProtection="1">
      <alignment horizontal="left" vertical="center"/>
      <protection/>
    </xf>
    <xf numFmtId="0" fontId="68" fillId="33" borderId="19" xfId="55" applyFont="1" applyFill="1" applyBorder="1" applyAlignment="1" applyProtection="1">
      <alignment horizontal="left" vertical="center"/>
      <protection/>
    </xf>
    <xf numFmtId="0" fontId="5" fillId="33" borderId="18" xfId="55" applyFont="1" applyFill="1" applyBorder="1" applyProtection="1">
      <alignment/>
      <protection/>
    </xf>
    <xf numFmtId="38" fontId="69" fillId="34" borderId="17" xfId="57" applyNumberFormat="1" applyFont="1" applyFill="1" applyBorder="1" applyAlignment="1" applyProtection="1">
      <alignment horizontal="center" vertical="center"/>
      <protection/>
    </xf>
    <xf numFmtId="166" fontId="4" fillId="34" borderId="20" xfId="57" applyNumberFormat="1" applyFont="1" applyFill="1" applyBorder="1" applyAlignment="1" applyProtection="1">
      <alignment horizontal="center" vertical="center" wrapText="1"/>
      <protection/>
    </xf>
    <xf numFmtId="166" fontId="24" fillId="34" borderId="18" xfId="57" applyNumberFormat="1" applyFont="1" applyFill="1" applyBorder="1" applyAlignment="1" applyProtection="1">
      <alignment horizontal="center" vertical="center" wrapText="1"/>
      <protection/>
    </xf>
    <xf numFmtId="166" fontId="8" fillId="35" borderId="0" xfId="57" applyNumberFormat="1" applyFont="1" applyFill="1" applyAlignment="1" applyProtection="1">
      <alignment/>
      <protection/>
    </xf>
    <xf numFmtId="38" fontId="3" fillId="34" borderId="21" xfId="57" applyNumberFormat="1" applyFont="1" applyFill="1" applyBorder="1" applyAlignment="1" applyProtection="1">
      <alignment horizontal="center" vertical="center"/>
      <protection/>
    </xf>
    <xf numFmtId="167" fontId="3" fillId="34" borderId="22" xfId="57" applyNumberFormat="1" applyFont="1" applyFill="1" applyBorder="1" applyAlignment="1" applyProtection="1">
      <alignment horizontal="center" vertical="center"/>
      <protection/>
    </xf>
    <xf numFmtId="166" fontId="3" fillId="34" borderId="20" xfId="57" applyNumberFormat="1" applyFont="1" applyFill="1" applyBorder="1" applyAlignment="1" applyProtection="1">
      <alignment horizontal="center" vertical="center"/>
      <protection/>
    </xf>
    <xf numFmtId="166" fontId="3" fillId="34" borderId="18" xfId="57" applyNumberFormat="1" applyFont="1" applyFill="1" applyBorder="1" applyAlignment="1" applyProtection="1">
      <alignment horizontal="center" vertical="center"/>
      <protection/>
    </xf>
    <xf numFmtId="38" fontId="3" fillId="33" borderId="16" xfId="57" applyNumberFormat="1" applyFont="1" applyFill="1" applyBorder="1" applyAlignment="1" applyProtection="1">
      <alignment/>
      <protection/>
    </xf>
    <xf numFmtId="167" fontId="3" fillId="33" borderId="23" xfId="57" applyNumberFormat="1" applyFont="1" applyFill="1" applyBorder="1" applyAlignment="1" applyProtection="1">
      <alignment horizontal="center"/>
      <protection/>
    </xf>
    <xf numFmtId="166" fontId="3" fillId="33" borderId="24" xfId="57" applyNumberFormat="1" applyFont="1" applyFill="1" applyBorder="1" applyAlignment="1" applyProtection="1">
      <alignment/>
      <protection/>
    </xf>
    <xf numFmtId="166" fontId="8" fillId="33" borderId="25" xfId="57" applyNumberFormat="1" applyFont="1" applyFill="1" applyBorder="1" applyAlignment="1" applyProtection="1">
      <alignment/>
      <protection/>
    </xf>
    <xf numFmtId="38" fontId="3" fillId="0" borderId="16" xfId="57" applyNumberFormat="1" applyFont="1" applyBorder="1" applyAlignment="1" applyProtection="1">
      <alignment/>
      <protection/>
    </xf>
    <xf numFmtId="167" fontId="3" fillId="0" borderId="23" xfId="57" applyNumberFormat="1" applyFont="1" applyBorder="1" applyAlignment="1" applyProtection="1">
      <alignment horizontal="center"/>
      <protection/>
    </xf>
    <xf numFmtId="168" fontId="17" fillId="0" borderId="24" xfId="57" applyNumberFormat="1" applyFont="1" applyBorder="1" applyAlignment="1" applyProtection="1">
      <alignment horizontal="center"/>
      <protection/>
    </xf>
    <xf numFmtId="168" fontId="17" fillId="0" borderId="25" xfId="57" applyNumberFormat="1" applyFont="1" applyBorder="1" applyAlignment="1" applyProtection="1">
      <alignment horizontal="center"/>
      <protection/>
    </xf>
    <xf numFmtId="38" fontId="8" fillId="0" borderId="26" xfId="57" applyNumberFormat="1" applyFont="1" applyBorder="1" applyAlignment="1" applyProtection="1">
      <alignment/>
      <protection/>
    </xf>
    <xf numFmtId="167" fontId="8" fillId="0" borderId="27" xfId="57" applyNumberFormat="1" applyFont="1" applyBorder="1" applyAlignment="1" applyProtection="1">
      <alignment horizontal="center"/>
      <protection/>
    </xf>
    <xf numFmtId="166" fontId="3" fillId="0" borderId="28" xfId="57" applyNumberFormat="1" applyFont="1" applyBorder="1" applyAlignment="1" applyProtection="1">
      <alignment/>
      <protection/>
    </xf>
    <xf numFmtId="166" fontId="8" fillId="0" borderId="29" xfId="57" applyNumberFormat="1" applyFont="1" applyBorder="1" applyAlignment="1" applyProtection="1">
      <alignment/>
      <protection/>
    </xf>
    <xf numFmtId="0" fontId="5" fillId="0" borderId="0" xfId="56" applyFont="1" applyFill="1" applyProtection="1">
      <alignment/>
      <protection/>
    </xf>
    <xf numFmtId="38" fontId="8" fillId="0" borderId="30" xfId="57" applyNumberFormat="1" applyFont="1" applyBorder="1" applyAlignment="1" applyProtection="1">
      <alignment/>
      <protection/>
    </xf>
    <xf numFmtId="167" fontId="8" fillId="0" borderId="31" xfId="57" applyNumberFormat="1" applyFont="1" applyBorder="1" applyAlignment="1" applyProtection="1">
      <alignment horizontal="center"/>
      <protection/>
    </xf>
    <xf numFmtId="166" fontId="3" fillId="0" borderId="32" xfId="57" applyNumberFormat="1" applyFont="1" applyBorder="1" applyAlignment="1" applyProtection="1">
      <alignment/>
      <protection/>
    </xf>
    <xf numFmtId="166" fontId="8" fillId="0" borderId="33" xfId="57" applyNumberFormat="1" applyFont="1" applyBorder="1" applyAlignment="1" applyProtection="1">
      <alignment/>
      <protection/>
    </xf>
    <xf numFmtId="38" fontId="3" fillId="35" borderId="34" xfId="57" applyNumberFormat="1" applyFont="1" applyFill="1" applyBorder="1" applyAlignment="1" applyProtection="1">
      <alignment/>
      <protection/>
    </xf>
    <xf numFmtId="167" fontId="3" fillId="35" borderId="35" xfId="57" applyNumberFormat="1" applyFont="1" applyFill="1" applyBorder="1" applyAlignment="1" applyProtection="1">
      <alignment horizontal="center"/>
      <protection/>
    </xf>
    <xf numFmtId="166" fontId="3" fillId="35" borderId="36" xfId="57" applyNumberFormat="1" applyFont="1" applyFill="1" applyBorder="1" applyAlignment="1" applyProtection="1">
      <alignment/>
      <protection/>
    </xf>
    <xf numFmtId="166" fontId="8" fillId="35" borderId="37" xfId="57" applyNumberFormat="1" applyFont="1" applyFill="1" applyBorder="1" applyAlignment="1" applyProtection="1">
      <alignment/>
      <protection/>
    </xf>
    <xf numFmtId="166" fontId="3" fillId="0" borderId="24" xfId="57" applyNumberFormat="1" applyFont="1" applyBorder="1" applyAlignment="1" applyProtection="1">
      <alignment/>
      <protection/>
    </xf>
    <xf numFmtId="166" fontId="8" fillId="0" borderId="25" xfId="57" applyNumberFormat="1" applyFont="1" applyBorder="1" applyAlignment="1" applyProtection="1">
      <alignment/>
      <protection/>
    </xf>
    <xf numFmtId="38" fontId="6" fillId="34" borderId="38" xfId="57" applyNumberFormat="1" applyFont="1" applyFill="1" applyBorder="1" applyAlignment="1" applyProtection="1">
      <alignment/>
      <protection/>
    </xf>
    <xf numFmtId="167" fontId="6" fillId="34" borderId="39" xfId="57" applyNumberFormat="1" applyFont="1" applyFill="1" applyBorder="1" applyAlignment="1" applyProtection="1">
      <alignment horizontal="center"/>
      <protection/>
    </xf>
    <xf numFmtId="166" fontId="6" fillId="36" borderId="40" xfId="57" applyNumberFormat="1" applyFont="1" applyFill="1" applyBorder="1" applyAlignment="1" applyProtection="1">
      <alignment/>
      <protection/>
    </xf>
    <xf numFmtId="166" fontId="14" fillId="36" borderId="41" xfId="57" applyNumberFormat="1" applyFont="1" applyFill="1" applyBorder="1" applyAlignment="1" applyProtection="1">
      <alignment/>
      <protection/>
    </xf>
    <xf numFmtId="38" fontId="8" fillId="0" borderId="16" xfId="57" applyNumberFormat="1" applyFont="1" applyBorder="1" applyAlignment="1" applyProtection="1">
      <alignment/>
      <protection/>
    </xf>
    <xf numFmtId="167" fontId="8" fillId="0" borderId="23" xfId="57" applyNumberFormat="1" applyFont="1" applyBorder="1" applyAlignment="1" applyProtection="1">
      <alignment horizontal="center"/>
      <protection/>
    </xf>
    <xf numFmtId="38" fontId="8" fillId="37" borderId="26" xfId="57" applyNumberFormat="1" applyFont="1" applyFill="1" applyBorder="1" applyAlignment="1" applyProtection="1">
      <alignment/>
      <protection/>
    </xf>
    <xf numFmtId="166" fontId="8" fillId="0" borderId="24" xfId="57" applyNumberFormat="1" applyFont="1" applyBorder="1" applyAlignment="1" applyProtection="1">
      <alignment/>
      <protection/>
    </xf>
    <xf numFmtId="38" fontId="15" fillId="34" borderId="42" xfId="57" applyNumberFormat="1" applyFont="1" applyFill="1" applyBorder="1" applyAlignment="1" applyProtection="1">
      <alignment/>
      <protection/>
    </xf>
    <xf numFmtId="167" fontId="15" fillId="34" borderId="43" xfId="57" applyNumberFormat="1" applyFont="1" applyFill="1" applyBorder="1" applyAlignment="1" applyProtection="1">
      <alignment horizontal="center"/>
      <protection/>
    </xf>
    <xf numFmtId="166" fontId="6" fillId="34" borderId="44" xfId="57" applyNumberFormat="1" applyFont="1" applyFill="1" applyBorder="1" applyAlignment="1" applyProtection="1">
      <alignment/>
      <protection/>
    </xf>
    <xf numFmtId="166" fontId="14" fillId="34" borderId="45" xfId="57" applyNumberFormat="1" applyFont="1" applyFill="1" applyBorder="1" applyAlignment="1" applyProtection="1">
      <alignment/>
      <protection/>
    </xf>
    <xf numFmtId="38" fontId="25" fillId="37" borderId="0" xfId="57" applyNumberFormat="1" applyFont="1" applyFill="1" applyBorder="1" applyAlignment="1" applyProtection="1">
      <alignment/>
      <protection/>
    </xf>
    <xf numFmtId="167" fontId="6" fillId="37" borderId="0" xfId="57" applyNumberFormat="1" applyFont="1" applyFill="1" applyBorder="1" applyAlignment="1" applyProtection="1">
      <alignment horizontal="center"/>
      <protection/>
    </xf>
    <xf numFmtId="166" fontId="8" fillId="37" borderId="0" xfId="57" applyNumberFormat="1" applyFont="1" applyFill="1" applyBorder="1" applyAlignment="1" applyProtection="1">
      <alignment/>
      <protection/>
    </xf>
    <xf numFmtId="166" fontId="3" fillId="37" borderId="0" xfId="57" applyNumberFormat="1" applyFont="1" applyFill="1" applyBorder="1" applyAlignment="1" applyProtection="1">
      <alignment/>
      <protection/>
    </xf>
    <xf numFmtId="38" fontId="3" fillId="0" borderId="0" xfId="57" applyNumberFormat="1" applyFont="1" applyBorder="1" applyAlignment="1" applyProtection="1">
      <alignment/>
      <protection/>
    </xf>
    <xf numFmtId="167" fontId="6" fillId="33" borderId="0" xfId="57" applyNumberFormat="1" applyFont="1" applyFill="1" applyBorder="1" applyAlignment="1" applyProtection="1">
      <alignment horizontal="center"/>
      <protection/>
    </xf>
    <xf numFmtId="166" fontId="17" fillId="33" borderId="0" xfId="57" applyNumberFormat="1" applyFont="1" applyFill="1" applyBorder="1" applyAlignment="1" applyProtection="1">
      <alignment horizontal="center"/>
      <protection/>
    </xf>
    <xf numFmtId="0" fontId="14" fillId="33" borderId="0" xfId="55" applyFont="1" applyFill="1" applyProtection="1">
      <alignment/>
      <protection/>
    </xf>
    <xf numFmtId="38" fontId="6" fillId="38" borderId="13" xfId="57" applyNumberFormat="1" applyFont="1" applyFill="1" applyBorder="1" applyAlignment="1" applyProtection="1">
      <alignment horizontal="center" vertical="center"/>
      <protection/>
    </xf>
    <xf numFmtId="38" fontId="6" fillId="38" borderId="16" xfId="57" applyNumberFormat="1" applyFont="1" applyFill="1" applyBorder="1" applyAlignment="1" applyProtection="1">
      <alignment horizontal="center" vertical="center"/>
      <protection/>
    </xf>
    <xf numFmtId="0" fontId="24" fillId="33" borderId="19" xfId="56" applyFont="1" applyFill="1" applyBorder="1" applyAlignment="1" applyProtection="1">
      <alignment vertical="center"/>
      <protection/>
    </xf>
    <xf numFmtId="0" fontId="24" fillId="33" borderId="19" xfId="56" applyFont="1" applyFill="1" applyBorder="1" applyAlignment="1" applyProtection="1">
      <alignment horizontal="left" vertical="center"/>
      <protection/>
    </xf>
    <xf numFmtId="0" fontId="17" fillId="33" borderId="19" xfId="55" applyFont="1" applyFill="1" applyBorder="1" applyAlignment="1" applyProtection="1">
      <alignment horizontal="left" vertical="center"/>
      <protection/>
    </xf>
    <xf numFmtId="38" fontId="70" fillId="38" borderId="17" xfId="57" applyNumberFormat="1" applyFont="1" applyFill="1" applyBorder="1" applyAlignment="1" applyProtection="1">
      <alignment horizontal="center" vertical="center"/>
      <protection/>
    </xf>
    <xf numFmtId="166" fontId="4" fillId="38" borderId="20" xfId="57" applyNumberFormat="1" applyFont="1" applyFill="1" applyBorder="1" applyAlignment="1" applyProtection="1">
      <alignment horizontal="center" vertical="center" wrapText="1"/>
      <protection/>
    </xf>
    <xf numFmtId="166" fontId="24" fillId="38" borderId="18" xfId="57" applyNumberFormat="1" applyFont="1" applyFill="1" applyBorder="1" applyAlignment="1" applyProtection="1">
      <alignment horizontal="center" vertical="center" wrapText="1"/>
      <protection/>
    </xf>
    <xf numFmtId="166" fontId="3" fillId="38" borderId="20" xfId="57" applyNumberFormat="1" applyFont="1" applyFill="1" applyBorder="1" applyAlignment="1" applyProtection="1">
      <alignment horizontal="center" vertical="center" wrapText="1"/>
      <protection/>
    </xf>
    <xf numFmtId="38" fontId="3" fillId="38" borderId="21" xfId="57" applyNumberFormat="1" applyFont="1" applyFill="1" applyBorder="1" applyAlignment="1" applyProtection="1">
      <alignment horizontal="center" vertical="center"/>
      <protection/>
    </xf>
    <xf numFmtId="169" fontId="3" fillId="38" borderId="46" xfId="57" applyNumberFormat="1" applyFont="1" applyFill="1" applyBorder="1" applyAlignment="1" applyProtection="1">
      <alignment horizontal="center" vertical="center"/>
      <protection/>
    </xf>
    <xf numFmtId="166" fontId="3" fillId="38" borderId="20" xfId="57" applyNumberFormat="1" applyFont="1" applyFill="1" applyBorder="1" applyAlignment="1" applyProtection="1">
      <alignment horizontal="center" vertical="center"/>
      <protection/>
    </xf>
    <xf numFmtId="166" fontId="3" fillId="38" borderId="18" xfId="57" applyNumberFormat="1" applyFont="1" applyFill="1" applyBorder="1" applyAlignment="1" applyProtection="1">
      <alignment horizontal="center" vertical="center"/>
      <protection/>
    </xf>
    <xf numFmtId="38" fontId="3" fillId="0" borderId="16" xfId="57" applyNumberFormat="1" applyFont="1" applyFill="1" applyBorder="1" applyAlignment="1" applyProtection="1">
      <alignment/>
      <protection/>
    </xf>
    <xf numFmtId="167" fontId="3" fillId="0" borderId="23" xfId="57" applyNumberFormat="1" applyFont="1" applyFill="1" applyBorder="1" applyAlignment="1" applyProtection="1">
      <alignment horizontal="center" vertical="center"/>
      <protection/>
    </xf>
    <xf numFmtId="166" fontId="3" fillId="0" borderId="24" xfId="57" applyNumberFormat="1" applyFont="1" applyFill="1" applyBorder="1" applyAlignment="1" applyProtection="1">
      <alignment/>
      <protection/>
    </xf>
    <xf numFmtId="38" fontId="8" fillId="0" borderId="26" xfId="57" applyNumberFormat="1" applyFont="1" applyFill="1" applyBorder="1" applyAlignment="1" applyProtection="1">
      <alignment/>
      <protection/>
    </xf>
    <xf numFmtId="167" fontId="8" fillId="0" borderId="27" xfId="57" applyNumberFormat="1" applyFont="1" applyFill="1" applyBorder="1" applyAlignment="1" applyProtection="1">
      <alignment horizontal="center" vertical="center"/>
      <protection/>
    </xf>
    <xf numFmtId="166" fontId="3" fillId="0" borderId="28" xfId="57" applyNumberFormat="1" applyFont="1" applyFill="1" applyBorder="1" applyAlignment="1" applyProtection="1">
      <alignment/>
      <protection/>
    </xf>
    <xf numFmtId="166" fontId="8" fillId="0" borderId="29" xfId="57" applyNumberFormat="1" applyFont="1" applyFill="1" applyBorder="1" applyAlignment="1" applyProtection="1">
      <alignment/>
      <protection/>
    </xf>
    <xf numFmtId="167" fontId="8" fillId="0" borderId="27" xfId="57" applyNumberFormat="1" applyFont="1" applyBorder="1" applyAlignment="1" applyProtection="1">
      <alignment horizontal="center" vertical="center"/>
      <protection/>
    </xf>
    <xf numFmtId="167" fontId="8" fillId="0" borderId="31" xfId="57" applyNumberFormat="1" applyFont="1" applyBorder="1" applyAlignment="1" applyProtection="1">
      <alignment horizontal="center" vertical="center"/>
      <protection/>
    </xf>
    <xf numFmtId="38" fontId="6" fillId="39" borderId="38" xfId="57" applyNumberFormat="1" applyFont="1" applyFill="1" applyBorder="1" applyAlignment="1" applyProtection="1">
      <alignment/>
      <protection/>
    </xf>
    <xf numFmtId="167" fontId="6" fillId="39" borderId="39" xfId="57" applyNumberFormat="1" applyFont="1" applyFill="1" applyBorder="1" applyAlignment="1" applyProtection="1">
      <alignment horizontal="center"/>
      <protection/>
    </xf>
    <xf numFmtId="38" fontId="4" fillId="33" borderId="16" xfId="57" applyNumberFormat="1" applyFont="1" applyFill="1" applyBorder="1" applyAlignment="1" applyProtection="1">
      <alignment/>
      <protection/>
    </xf>
    <xf numFmtId="167" fontId="3" fillId="33" borderId="23" xfId="57" applyNumberFormat="1" applyFont="1" applyFill="1" applyBorder="1" applyAlignment="1" applyProtection="1">
      <alignment horizontal="center" vertical="center"/>
      <protection/>
    </xf>
    <xf numFmtId="167" fontId="3" fillId="35" borderId="35" xfId="57" applyNumberFormat="1" applyFont="1" applyFill="1" applyBorder="1" applyAlignment="1" applyProtection="1">
      <alignment horizontal="center" vertical="center"/>
      <protection/>
    </xf>
    <xf numFmtId="167" fontId="3" fillId="0" borderId="23" xfId="57" applyNumberFormat="1" applyFont="1" applyBorder="1" applyAlignment="1" applyProtection="1">
      <alignment horizontal="center" vertical="center"/>
      <protection/>
    </xf>
    <xf numFmtId="166" fontId="3" fillId="0" borderId="28" xfId="57" applyNumberFormat="1" applyFont="1" applyBorder="1" applyAlignment="1" applyProtection="1">
      <alignment horizontal="right"/>
      <protection/>
    </xf>
    <xf numFmtId="166" fontId="8" fillId="0" borderId="29" xfId="57" applyNumberFormat="1" applyFont="1" applyBorder="1" applyAlignment="1" applyProtection="1">
      <alignment horizontal="right"/>
      <protection/>
    </xf>
    <xf numFmtId="167" fontId="3" fillId="40" borderId="35" xfId="57" applyNumberFormat="1" applyFont="1" applyFill="1" applyBorder="1" applyAlignment="1" applyProtection="1">
      <alignment horizontal="center" vertical="center"/>
      <protection/>
    </xf>
    <xf numFmtId="166" fontId="3" fillId="40" borderId="36" xfId="57" applyNumberFormat="1" applyFont="1" applyFill="1" applyBorder="1" applyAlignment="1" applyProtection="1">
      <alignment/>
      <protection/>
    </xf>
    <xf numFmtId="166" fontId="8" fillId="40" borderId="37" xfId="57" applyNumberFormat="1" applyFont="1" applyFill="1" applyBorder="1" applyAlignment="1" applyProtection="1">
      <alignment/>
      <protection/>
    </xf>
    <xf numFmtId="38" fontId="3" fillId="37" borderId="16" xfId="57" applyNumberFormat="1" applyFont="1" applyFill="1" applyBorder="1" applyAlignment="1" applyProtection="1">
      <alignment/>
      <protection/>
    </xf>
    <xf numFmtId="38" fontId="8" fillId="37" borderId="30" xfId="57" applyNumberFormat="1" applyFont="1" applyFill="1" applyBorder="1" applyAlignment="1" applyProtection="1">
      <alignment/>
      <protection/>
    </xf>
    <xf numFmtId="38" fontId="15" fillId="38" borderId="42" xfId="57" applyNumberFormat="1" applyFont="1" applyFill="1" applyBorder="1" applyAlignment="1" applyProtection="1">
      <alignment/>
      <protection/>
    </xf>
    <xf numFmtId="167" fontId="27" fillId="38" borderId="43" xfId="57" applyNumberFormat="1" applyFont="1" applyFill="1" applyBorder="1" applyAlignment="1" applyProtection="1">
      <alignment horizontal="center" vertical="center"/>
      <protection/>
    </xf>
    <xf numFmtId="166" fontId="6" fillId="38" borderId="44" xfId="57" applyNumberFormat="1" applyFont="1" applyFill="1" applyBorder="1" applyAlignment="1" applyProtection="1">
      <alignment horizontal="right"/>
      <protection/>
    </xf>
    <xf numFmtId="166" fontId="14" fillId="38" borderId="45" xfId="57" applyNumberFormat="1" applyFont="1" applyFill="1" applyBorder="1" applyAlignment="1" applyProtection="1">
      <alignment horizontal="right"/>
      <protection/>
    </xf>
    <xf numFmtId="166" fontId="8" fillId="37" borderId="0" xfId="57" applyNumberFormat="1" applyFont="1" applyFill="1" applyAlignment="1" applyProtection="1">
      <alignment/>
      <protection/>
    </xf>
    <xf numFmtId="0" fontId="3" fillId="41" borderId="0" xfId="56" applyFont="1" applyFill="1" applyProtection="1">
      <alignment/>
      <protection/>
    </xf>
    <xf numFmtId="0" fontId="5" fillId="41" borderId="0" xfId="56" applyFont="1" applyFill="1" applyBorder="1" applyAlignment="1" applyProtection="1">
      <alignment horizontal="center"/>
      <protection/>
    </xf>
    <xf numFmtId="0" fontId="4" fillId="41" borderId="0" xfId="56" applyFont="1" applyFill="1" applyProtection="1">
      <alignment/>
      <protection/>
    </xf>
    <xf numFmtId="165" fontId="71" fillId="41" borderId="10" xfId="56" applyNumberFormat="1" applyFont="1" applyFill="1" applyBorder="1" applyAlignment="1" applyProtection="1">
      <alignment horizontal="center" vertical="center"/>
      <protection/>
    </xf>
    <xf numFmtId="0" fontId="3" fillId="33" borderId="0" xfId="56" applyFont="1" applyFill="1" applyBorder="1" applyAlignment="1" applyProtection="1">
      <alignment horizontal="center"/>
      <protection/>
    </xf>
    <xf numFmtId="0" fontId="3" fillId="41" borderId="0" xfId="56" applyFont="1" applyFill="1" applyAlignment="1" applyProtection="1">
      <alignment horizontal="right"/>
      <protection/>
    </xf>
    <xf numFmtId="0" fontId="5" fillId="41" borderId="0" xfId="56" applyFont="1" applyFill="1" applyProtection="1">
      <alignment/>
      <protection/>
    </xf>
    <xf numFmtId="0" fontId="3" fillId="41" borderId="0" xfId="56" applyFont="1" applyFill="1" applyAlignment="1" applyProtection="1">
      <alignment horizontal="left"/>
      <protection/>
    </xf>
    <xf numFmtId="166" fontId="8" fillId="41" borderId="0" xfId="57" applyNumberFormat="1" applyFont="1" applyFill="1" applyAlignment="1" applyProtection="1">
      <alignment/>
      <protection/>
    </xf>
    <xf numFmtId="38" fontId="8" fillId="41" borderId="0" xfId="57" applyNumberFormat="1" applyFont="1" applyFill="1" applyProtection="1">
      <alignment/>
      <protection/>
    </xf>
    <xf numFmtId="0" fontId="6" fillId="42" borderId="0" xfId="56" applyFont="1" applyFill="1" applyBorder="1" applyAlignment="1" applyProtection="1">
      <alignment horizontal="left"/>
      <protection/>
    </xf>
    <xf numFmtId="0" fontId="6" fillId="42" borderId="0" xfId="56" applyFont="1" applyFill="1" applyBorder="1" applyAlignment="1" applyProtection="1">
      <alignment horizontal="right"/>
      <protection/>
    </xf>
    <xf numFmtId="166" fontId="6" fillId="41" borderId="0" xfId="57" applyNumberFormat="1" applyFont="1" applyFill="1" applyBorder="1" applyAlignment="1" applyProtection="1">
      <alignment horizontal="left"/>
      <protection/>
    </xf>
    <xf numFmtId="0" fontId="12" fillId="33" borderId="11" xfId="55" applyFont="1" applyFill="1" applyBorder="1" applyAlignment="1" applyProtection="1">
      <alignment horizontal="left"/>
      <protection/>
    </xf>
    <xf numFmtId="0" fontId="30" fillId="33" borderId="11" xfId="55" applyFont="1" applyFill="1" applyBorder="1" applyAlignment="1" applyProtection="1">
      <alignment horizontal="left"/>
      <protection/>
    </xf>
    <xf numFmtId="0" fontId="5" fillId="41" borderId="11" xfId="56" applyFont="1" applyFill="1" applyBorder="1" applyAlignment="1" applyProtection="1">
      <alignment horizontal="center"/>
      <protection/>
    </xf>
    <xf numFmtId="38" fontId="13" fillId="41" borderId="11" xfId="57" applyNumberFormat="1" applyFont="1" applyFill="1" applyBorder="1" applyAlignment="1" applyProtection="1">
      <alignment horizontal="left"/>
      <protection/>
    </xf>
    <xf numFmtId="38" fontId="14" fillId="37" borderId="0" xfId="57" applyNumberFormat="1" applyFont="1" applyFill="1" applyAlignment="1" applyProtection="1">
      <alignment/>
      <protection/>
    </xf>
    <xf numFmtId="38" fontId="15" fillId="37" borderId="12" xfId="57" applyNumberFormat="1" applyFont="1" applyFill="1" applyBorder="1" applyAlignment="1" applyProtection="1">
      <alignment horizontal="center"/>
      <protection/>
    </xf>
    <xf numFmtId="38" fontId="3" fillId="37" borderId="0" xfId="57" applyNumberFormat="1" applyFont="1" applyFill="1" applyAlignment="1" applyProtection="1">
      <alignment horizontal="left"/>
      <protection/>
    </xf>
    <xf numFmtId="38" fontId="15" fillId="37" borderId="0" xfId="57" applyNumberFormat="1" applyFont="1" applyFill="1" applyAlignment="1" applyProtection="1">
      <alignment horizontal="center"/>
      <protection/>
    </xf>
    <xf numFmtId="0" fontId="5" fillId="37" borderId="0" xfId="56" applyFont="1" applyFill="1" applyBorder="1" applyProtection="1">
      <alignment/>
      <protection/>
    </xf>
    <xf numFmtId="0" fontId="5" fillId="37" borderId="0" xfId="56" applyFont="1" applyFill="1" applyProtection="1">
      <alignment/>
      <protection/>
    </xf>
    <xf numFmtId="38" fontId="6" fillId="32" borderId="13" xfId="57" applyNumberFormat="1" applyFont="1" applyFill="1" applyBorder="1" applyAlignment="1" applyProtection="1">
      <alignment horizontal="center" vertical="center"/>
      <protection/>
    </xf>
    <xf numFmtId="0" fontId="5" fillId="33" borderId="15" xfId="56" applyFont="1" applyFill="1" applyBorder="1" applyProtection="1">
      <alignment/>
      <protection/>
    </xf>
    <xf numFmtId="38" fontId="6" fillId="32" borderId="16" xfId="57" applyNumberFormat="1" applyFont="1" applyFill="1" applyBorder="1" applyAlignment="1" applyProtection="1">
      <alignment horizontal="center" vertical="center"/>
      <protection/>
    </xf>
    <xf numFmtId="0" fontId="20" fillId="33" borderId="19" xfId="56" applyFont="1" applyFill="1" applyBorder="1" applyAlignment="1" applyProtection="1">
      <alignment vertical="center"/>
      <protection/>
    </xf>
    <xf numFmtId="0" fontId="31" fillId="33" borderId="19" xfId="56" applyFont="1" applyFill="1" applyBorder="1" applyAlignment="1" applyProtection="1">
      <alignment horizontal="left" vertical="center"/>
      <protection/>
    </xf>
    <xf numFmtId="0" fontId="32" fillId="33" borderId="19" xfId="56" applyFont="1" applyFill="1" applyBorder="1" applyAlignment="1" applyProtection="1">
      <alignment horizontal="left" vertical="center"/>
      <protection/>
    </xf>
    <xf numFmtId="0" fontId="33" fillId="33" borderId="18" xfId="56" applyFont="1" applyFill="1" applyBorder="1" applyProtection="1">
      <alignment/>
      <protection/>
    </xf>
    <xf numFmtId="38" fontId="72" fillId="32" borderId="17" xfId="57" applyNumberFormat="1" applyFont="1" applyFill="1" applyBorder="1" applyAlignment="1" applyProtection="1">
      <alignment horizontal="center" vertical="center"/>
      <protection/>
    </xf>
    <xf numFmtId="166" fontId="4" fillId="32" borderId="20" xfId="57" applyNumberFormat="1" applyFont="1" applyFill="1" applyBorder="1" applyAlignment="1" applyProtection="1">
      <alignment horizontal="center" vertical="center" wrapText="1"/>
      <protection/>
    </xf>
    <xf numFmtId="166" fontId="24" fillId="32" borderId="47" xfId="57" applyNumberFormat="1" applyFont="1" applyFill="1" applyBorder="1" applyAlignment="1" applyProtection="1">
      <alignment horizontal="center" vertical="center" wrapText="1"/>
      <protection/>
    </xf>
    <xf numFmtId="166" fontId="24" fillId="32" borderId="18" xfId="57" applyNumberFormat="1" applyFont="1" applyFill="1" applyBorder="1" applyAlignment="1" applyProtection="1">
      <alignment horizontal="center" vertical="center" wrapText="1"/>
      <protection/>
    </xf>
    <xf numFmtId="38" fontId="3" fillId="32" borderId="21" xfId="57" applyNumberFormat="1" applyFont="1" applyFill="1" applyBorder="1" applyAlignment="1" applyProtection="1">
      <alignment horizontal="center" vertical="center"/>
      <protection/>
    </xf>
    <xf numFmtId="167" fontId="3" fillId="32" borderId="22" xfId="57" applyNumberFormat="1" applyFont="1" applyFill="1" applyBorder="1" applyAlignment="1" applyProtection="1">
      <alignment horizontal="center" vertical="center"/>
      <protection/>
    </xf>
    <xf numFmtId="166" fontId="3" fillId="32" borderId="20" xfId="57" applyNumberFormat="1" applyFont="1" applyFill="1" applyBorder="1" applyAlignment="1" applyProtection="1">
      <alignment horizontal="center" vertical="center"/>
      <protection/>
    </xf>
    <xf numFmtId="166" fontId="3" fillId="32" borderId="18" xfId="57" applyNumberFormat="1" applyFont="1" applyFill="1" applyBorder="1" applyAlignment="1" applyProtection="1">
      <alignment horizontal="center" vertical="center"/>
      <protection/>
    </xf>
    <xf numFmtId="166" fontId="3" fillId="33" borderId="24" xfId="57" applyNumberFormat="1" applyFont="1" applyFill="1" applyBorder="1" applyAlignment="1" applyProtection="1">
      <alignment/>
      <protection/>
    </xf>
    <xf numFmtId="166" fontId="8" fillId="33" borderId="25" xfId="57" applyNumberFormat="1" applyFont="1" applyFill="1" applyBorder="1" applyAlignment="1" applyProtection="1">
      <alignment/>
      <protection/>
    </xf>
    <xf numFmtId="166" fontId="3" fillId="0" borderId="24" xfId="57" applyNumberFormat="1" applyFont="1" applyBorder="1" applyAlignment="1" applyProtection="1">
      <alignment horizontal="center"/>
      <protection/>
    </xf>
    <xf numFmtId="166" fontId="8" fillId="0" borderId="25" xfId="57" applyNumberFormat="1" applyFont="1" applyBorder="1" applyAlignment="1" applyProtection="1">
      <alignment horizontal="center"/>
      <protection/>
    </xf>
    <xf numFmtId="166" fontId="3" fillId="0" borderId="28" xfId="57" applyNumberFormat="1" applyFont="1" applyBorder="1" applyAlignment="1" applyProtection="1">
      <alignment horizontal="right"/>
      <protection/>
    </xf>
    <xf numFmtId="166" fontId="8" fillId="0" borderId="29" xfId="57" applyNumberFormat="1" applyFont="1" applyBorder="1" applyAlignment="1" applyProtection="1">
      <alignment horizontal="right"/>
      <protection/>
    </xf>
    <xf numFmtId="166" fontId="3" fillId="0" borderId="32" xfId="57" applyNumberFormat="1" applyFont="1" applyBorder="1" applyAlignment="1" applyProtection="1">
      <alignment horizontal="right"/>
      <protection/>
    </xf>
    <xf numFmtId="166" fontId="8" fillId="0" borderId="33" xfId="57" applyNumberFormat="1" applyFont="1" applyBorder="1" applyAlignment="1" applyProtection="1">
      <alignment horizontal="right"/>
      <protection/>
    </xf>
    <xf numFmtId="166" fontId="3" fillId="35" borderId="36" xfId="57" applyNumberFormat="1" applyFont="1" applyFill="1" applyBorder="1" applyAlignment="1" applyProtection="1">
      <alignment horizontal="right"/>
      <protection/>
    </xf>
    <xf numFmtId="166" fontId="8" fillId="35" borderId="37" xfId="57" applyNumberFormat="1" applyFont="1" applyFill="1" applyBorder="1" applyAlignment="1" applyProtection="1">
      <alignment horizontal="right"/>
      <protection/>
    </xf>
    <xf numFmtId="166" fontId="3" fillId="0" borderId="24" xfId="57" applyNumberFormat="1" applyFont="1" applyBorder="1" applyAlignment="1" applyProtection="1">
      <alignment horizontal="right"/>
      <protection/>
    </xf>
    <xf numFmtId="166" fontId="8" fillId="0" borderId="25" xfId="57" applyNumberFormat="1" applyFont="1" applyBorder="1" applyAlignment="1" applyProtection="1">
      <alignment horizontal="right"/>
      <protection/>
    </xf>
    <xf numFmtId="38" fontId="8" fillId="43" borderId="34" xfId="57" applyNumberFormat="1" applyFont="1" applyFill="1" applyBorder="1" applyAlignment="1" applyProtection="1">
      <alignment/>
      <protection/>
    </xf>
    <xf numFmtId="167" fontId="8" fillId="43" borderId="35" xfId="57" applyNumberFormat="1" applyFont="1" applyFill="1" applyBorder="1" applyAlignment="1" applyProtection="1">
      <alignment horizontal="center"/>
      <protection/>
    </xf>
    <xf numFmtId="166" fontId="3" fillId="43" borderId="36" xfId="57" applyNumberFormat="1" applyFont="1" applyFill="1" applyBorder="1" applyAlignment="1" applyProtection="1">
      <alignment horizontal="right"/>
      <protection/>
    </xf>
    <xf numFmtId="166" fontId="8" fillId="43" borderId="37" xfId="57" applyNumberFormat="1" applyFont="1" applyFill="1" applyBorder="1" applyAlignment="1" applyProtection="1">
      <alignment horizontal="right"/>
      <protection/>
    </xf>
    <xf numFmtId="166" fontId="3" fillId="34" borderId="40" xfId="57" applyNumberFormat="1" applyFont="1" applyFill="1" applyBorder="1" applyAlignment="1" applyProtection="1">
      <alignment horizontal="right"/>
      <protection/>
    </xf>
    <xf numFmtId="166" fontId="8" fillId="34" borderId="41" xfId="57" applyNumberFormat="1" applyFont="1" applyFill="1" applyBorder="1" applyAlignment="1" applyProtection="1">
      <alignment horizontal="right"/>
      <protection/>
    </xf>
    <xf numFmtId="166" fontId="3" fillId="33" borderId="24" xfId="57" applyNumberFormat="1" applyFont="1" applyFill="1" applyBorder="1" applyAlignment="1" applyProtection="1">
      <alignment horizontal="right"/>
      <protection/>
    </xf>
    <xf numFmtId="166" fontId="8" fillId="33" borderId="25" xfId="57" applyNumberFormat="1" applyFont="1" applyFill="1" applyBorder="1" applyAlignment="1" applyProtection="1">
      <alignment horizontal="right"/>
      <protection/>
    </xf>
    <xf numFmtId="38" fontId="3" fillId="44" borderId="34" xfId="57" applyNumberFormat="1" applyFont="1" applyFill="1" applyBorder="1" applyAlignment="1" applyProtection="1">
      <alignment/>
      <protection/>
    </xf>
    <xf numFmtId="167" fontId="3" fillId="44" borderId="35" xfId="57" applyNumberFormat="1" applyFont="1" applyFill="1" applyBorder="1" applyAlignment="1" applyProtection="1">
      <alignment horizontal="center"/>
      <protection/>
    </xf>
    <xf numFmtId="166" fontId="3" fillId="44" borderId="36" xfId="57" applyNumberFormat="1" applyFont="1" applyFill="1" applyBorder="1" applyAlignment="1" applyProtection="1">
      <alignment horizontal="right"/>
      <protection/>
    </xf>
    <xf numFmtId="166" fontId="8" fillId="44" borderId="37" xfId="57" applyNumberFormat="1" applyFont="1" applyFill="1" applyBorder="1" applyAlignment="1" applyProtection="1">
      <alignment horizontal="right"/>
      <protection/>
    </xf>
    <xf numFmtId="166" fontId="3" fillId="39" borderId="40" xfId="57" applyNumberFormat="1" applyFont="1" applyFill="1" applyBorder="1" applyAlignment="1" applyProtection="1">
      <alignment horizontal="right"/>
      <protection/>
    </xf>
    <xf numFmtId="166" fontId="8" fillId="39" borderId="41" xfId="57" applyNumberFormat="1" applyFont="1" applyFill="1" applyBorder="1" applyAlignment="1" applyProtection="1">
      <alignment horizontal="right"/>
      <protection/>
    </xf>
    <xf numFmtId="38" fontId="6" fillId="45" borderId="38" xfId="57" applyNumberFormat="1" applyFont="1" applyFill="1" applyBorder="1" applyAlignment="1" applyProtection="1">
      <alignment/>
      <protection/>
    </xf>
    <xf numFmtId="167" fontId="6" fillId="45" borderId="39" xfId="57" applyNumberFormat="1" applyFont="1" applyFill="1" applyBorder="1" applyAlignment="1" applyProtection="1">
      <alignment horizontal="center"/>
      <protection/>
    </xf>
    <xf numFmtId="166" fontId="3" fillId="45" borderId="40" xfId="57" applyNumberFormat="1" applyFont="1" applyFill="1" applyBorder="1" applyAlignment="1" applyProtection="1">
      <alignment horizontal="right"/>
      <protection/>
    </xf>
    <xf numFmtId="166" fontId="8" fillId="45" borderId="41" xfId="57" applyNumberFormat="1" applyFont="1" applyFill="1" applyBorder="1" applyAlignment="1" applyProtection="1">
      <alignment horizontal="right"/>
      <protection/>
    </xf>
    <xf numFmtId="38" fontId="6" fillId="3" borderId="38" xfId="57" applyNumberFormat="1" applyFont="1" applyFill="1" applyBorder="1" applyAlignment="1" applyProtection="1">
      <alignment/>
      <protection/>
    </xf>
    <xf numFmtId="167" fontId="6" fillId="3" borderId="39" xfId="57" applyNumberFormat="1" applyFont="1" applyFill="1" applyBorder="1" applyAlignment="1" applyProtection="1">
      <alignment horizontal="center"/>
      <protection/>
    </xf>
    <xf numFmtId="166" fontId="3" fillId="3" borderId="40" xfId="57" applyNumberFormat="1" applyFont="1" applyFill="1" applyBorder="1" applyAlignment="1" applyProtection="1">
      <alignment horizontal="right"/>
      <protection/>
    </xf>
    <xf numFmtId="166" fontId="8" fillId="3" borderId="41" xfId="57" applyNumberFormat="1" applyFont="1" applyFill="1" applyBorder="1" applyAlignment="1" applyProtection="1">
      <alignment horizontal="right"/>
      <protection/>
    </xf>
    <xf numFmtId="38" fontId="3" fillId="4" borderId="34" xfId="57" applyNumberFormat="1" applyFont="1" applyFill="1" applyBorder="1" applyAlignment="1" applyProtection="1">
      <alignment/>
      <protection/>
    </xf>
    <xf numFmtId="167" fontId="3" fillId="4" borderId="35" xfId="57" applyNumberFormat="1" applyFont="1" applyFill="1" applyBorder="1" applyAlignment="1" applyProtection="1">
      <alignment horizontal="center"/>
      <protection/>
    </xf>
    <xf numFmtId="166" fontId="3" fillId="4" borderId="36" xfId="57" applyNumberFormat="1" applyFont="1" applyFill="1" applyBorder="1" applyAlignment="1" applyProtection="1">
      <alignment horizontal="right"/>
      <protection/>
    </xf>
    <xf numFmtId="166" fontId="8" fillId="4" borderId="37" xfId="57" applyNumberFormat="1" applyFont="1" applyFill="1" applyBorder="1" applyAlignment="1" applyProtection="1">
      <alignment horizontal="right"/>
      <protection/>
    </xf>
    <xf numFmtId="38" fontId="6" fillId="4" borderId="38" xfId="57" applyNumberFormat="1" applyFont="1" applyFill="1" applyBorder="1" applyAlignment="1" applyProtection="1">
      <alignment/>
      <protection/>
    </xf>
    <xf numFmtId="167" fontId="6" fillId="4" borderId="39" xfId="57" applyNumberFormat="1" applyFont="1" applyFill="1" applyBorder="1" applyAlignment="1" applyProtection="1">
      <alignment horizontal="center"/>
      <protection/>
    </xf>
    <xf numFmtId="166" fontId="3" fillId="4" borderId="40" xfId="57" applyNumberFormat="1" applyFont="1" applyFill="1" applyBorder="1" applyAlignment="1" applyProtection="1">
      <alignment horizontal="right"/>
      <protection/>
    </xf>
    <xf numFmtId="166" fontId="8" fillId="4" borderId="41" xfId="57" applyNumberFormat="1" applyFont="1" applyFill="1" applyBorder="1" applyAlignment="1" applyProtection="1">
      <alignment horizontal="right"/>
      <protection/>
    </xf>
    <xf numFmtId="38" fontId="6" fillId="46" borderId="42" xfId="57" applyNumberFormat="1" applyFont="1" applyFill="1" applyBorder="1" applyAlignment="1" applyProtection="1">
      <alignment/>
      <protection/>
    </xf>
    <xf numFmtId="167" fontId="6" fillId="46" borderId="43" xfId="57" applyNumberFormat="1" applyFont="1" applyFill="1" applyBorder="1" applyAlignment="1" applyProtection="1">
      <alignment horizontal="center"/>
      <protection/>
    </xf>
    <xf numFmtId="166" fontId="3" fillId="46" borderId="44" xfId="57" applyNumberFormat="1" applyFont="1" applyFill="1" applyBorder="1" applyAlignment="1" applyProtection="1">
      <alignment horizontal="right"/>
      <protection/>
    </xf>
    <xf numFmtId="166" fontId="8" fillId="46" borderId="45" xfId="57" applyNumberFormat="1" applyFont="1" applyFill="1" applyBorder="1" applyAlignment="1" applyProtection="1">
      <alignment horizontal="right"/>
      <protection/>
    </xf>
    <xf numFmtId="167" fontId="3" fillId="34" borderId="48" xfId="57" applyNumberFormat="1" applyFont="1" applyFill="1" applyBorder="1" applyAlignment="1" applyProtection="1">
      <alignment horizontal="center" vertical="center" textRotation="90" wrapText="1"/>
      <protection/>
    </xf>
    <xf numFmtId="167" fontId="3" fillId="34" borderId="23" xfId="57" applyNumberFormat="1" applyFont="1" applyFill="1" applyBorder="1" applyAlignment="1" applyProtection="1">
      <alignment horizontal="center" vertical="center" textRotation="90" wrapText="1"/>
      <protection/>
    </xf>
    <xf numFmtId="167" fontId="3" fillId="34" borderId="22" xfId="57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4" xfId="55" applyFont="1" applyFill="1" applyBorder="1" applyAlignment="1" applyProtection="1">
      <alignment horizontal="center" vertical="center"/>
      <protection/>
    </xf>
    <xf numFmtId="0" fontId="3" fillId="33" borderId="15" xfId="55" applyFont="1" applyFill="1" applyBorder="1" applyAlignment="1" applyProtection="1">
      <alignment horizontal="center" vertical="center"/>
      <protection/>
    </xf>
    <xf numFmtId="0" fontId="3" fillId="33" borderId="19" xfId="55" applyFont="1" applyFill="1" applyBorder="1" applyAlignment="1" applyProtection="1">
      <alignment horizontal="center" vertical="center"/>
      <protection/>
    </xf>
    <xf numFmtId="0" fontId="3" fillId="33" borderId="18" xfId="55" applyFont="1" applyFill="1" applyBorder="1" applyAlignment="1" applyProtection="1">
      <alignment horizontal="center" vertical="center"/>
      <protection/>
    </xf>
    <xf numFmtId="167" fontId="3" fillId="38" borderId="48" xfId="57" applyNumberFormat="1" applyFont="1" applyFill="1" applyBorder="1" applyAlignment="1" applyProtection="1">
      <alignment horizontal="center" vertical="center" textRotation="90" wrapText="1"/>
      <protection/>
    </xf>
    <xf numFmtId="167" fontId="3" fillId="38" borderId="23" xfId="57" applyNumberFormat="1" applyFont="1" applyFill="1" applyBorder="1" applyAlignment="1" applyProtection="1">
      <alignment horizontal="center" vertical="center" textRotation="90" wrapText="1"/>
      <protection/>
    </xf>
    <xf numFmtId="167" fontId="3" fillId="38" borderId="22" xfId="57" applyNumberFormat="1" applyFont="1" applyFill="1" applyBorder="1" applyAlignment="1" applyProtection="1">
      <alignment horizontal="center" vertical="center" textRotation="90" wrapText="1"/>
      <protection/>
    </xf>
    <xf numFmtId="0" fontId="10" fillId="33" borderId="49" xfId="56" applyFont="1" applyFill="1" applyBorder="1" applyAlignment="1" applyProtection="1">
      <alignment horizontal="center" vertical="center" wrapText="1"/>
      <protection/>
    </xf>
    <xf numFmtId="0" fontId="10" fillId="33" borderId="50" xfId="56" applyFont="1" applyFill="1" applyBorder="1" applyAlignment="1" applyProtection="1">
      <alignment horizontal="center" vertical="center" wrapText="1"/>
      <protection/>
    </xf>
    <xf numFmtId="0" fontId="10" fillId="33" borderId="51" xfId="56" applyFont="1" applyFill="1" applyBorder="1" applyAlignment="1" applyProtection="1">
      <alignment horizontal="center" vertical="center" wrapText="1"/>
      <protection/>
    </xf>
    <xf numFmtId="0" fontId="7" fillId="33" borderId="52" xfId="55" applyFont="1" applyFill="1" applyBorder="1" applyAlignment="1" applyProtection="1">
      <alignment horizontal="center" vertical="center"/>
      <protection/>
    </xf>
    <xf numFmtId="0" fontId="7" fillId="33" borderId="53" xfId="55" applyFont="1" applyFill="1" applyBorder="1" applyAlignment="1" applyProtection="1">
      <alignment horizontal="center" vertical="center"/>
      <protection/>
    </xf>
    <xf numFmtId="0" fontId="7" fillId="33" borderId="52" xfId="56" applyFont="1" applyFill="1" applyBorder="1" applyAlignment="1" applyProtection="1">
      <alignment horizontal="center" vertical="center"/>
      <protection/>
    </xf>
    <xf numFmtId="0" fontId="7" fillId="33" borderId="54" xfId="56" applyFont="1" applyFill="1" applyBorder="1" applyAlignment="1" applyProtection="1">
      <alignment horizontal="center" vertical="center"/>
      <protection/>
    </xf>
    <xf numFmtId="0" fontId="7" fillId="33" borderId="53" xfId="56" applyFont="1" applyFill="1" applyBorder="1" applyAlignment="1" applyProtection="1">
      <alignment horizontal="center" vertical="center"/>
      <protection/>
    </xf>
    <xf numFmtId="0" fontId="11" fillId="33" borderId="11" xfId="55" applyFont="1" applyFill="1" applyBorder="1" applyAlignment="1" applyProtection="1">
      <alignment horizontal="center"/>
      <protection/>
    </xf>
    <xf numFmtId="38" fontId="73" fillId="37" borderId="55" xfId="57" applyNumberFormat="1" applyFont="1" applyFill="1" applyBorder="1" applyAlignment="1" applyProtection="1">
      <alignment horizontal="center"/>
      <protection/>
    </xf>
    <xf numFmtId="38" fontId="73" fillId="37" borderId="12" xfId="57" applyNumberFormat="1" applyFont="1" applyFill="1" applyBorder="1" applyAlignment="1" applyProtection="1">
      <alignment horizontal="center"/>
      <protection/>
    </xf>
    <xf numFmtId="0" fontId="74" fillId="41" borderId="0" xfId="56" applyFont="1" applyFill="1" applyAlignment="1" applyProtection="1">
      <alignment horizontal="center"/>
      <protection/>
    </xf>
    <xf numFmtId="0" fontId="3" fillId="33" borderId="56" xfId="55" applyFont="1" applyFill="1" applyBorder="1" applyAlignment="1" applyProtection="1">
      <alignment horizontal="center" wrapText="1"/>
      <protection/>
    </xf>
    <xf numFmtId="0" fontId="3" fillId="33" borderId="57" xfId="55" applyFont="1" applyFill="1" applyBorder="1" applyAlignment="1" applyProtection="1">
      <alignment horizontal="center" wrapText="1"/>
      <protection/>
    </xf>
    <xf numFmtId="0" fontId="3" fillId="33" borderId="58" xfId="55" applyFont="1" applyFill="1" applyBorder="1" applyAlignment="1" applyProtection="1">
      <alignment horizontal="center" wrapText="1"/>
      <protection/>
    </xf>
    <xf numFmtId="164" fontId="3" fillId="33" borderId="52" xfId="55" applyNumberFormat="1" applyFont="1" applyFill="1" applyBorder="1" applyAlignment="1" applyProtection="1">
      <alignment horizontal="center" vertical="center"/>
      <protection/>
    </xf>
    <xf numFmtId="164" fontId="3" fillId="33" borderId="53" xfId="55" applyNumberFormat="1" applyFont="1" applyFill="1" applyBorder="1" applyAlignment="1" applyProtection="1">
      <alignment horizontal="center" vertical="center"/>
      <protection/>
    </xf>
    <xf numFmtId="0" fontId="8" fillId="33" borderId="59" xfId="55" applyFont="1" applyFill="1" applyBorder="1" applyAlignment="1" applyProtection="1">
      <alignment horizontal="center" vertical="top"/>
      <protection/>
    </xf>
    <xf numFmtId="0" fontId="8" fillId="33" borderId="0" xfId="55" applyFont="1" applyFill="1" applyBorder="1" applyAlignment="1" applyProtection="1">
      <alignment horizontal="center" vertical="top"/>
      <protection/>
    </xf>
    <xf numFmtId="0" fontId="8" fillId="33" borderId="60" xfId="55" applyFont="1" applyFill="1" applyBorder="1" applyAlignment="1" applyProtection="1">
      <alignment horizontal="center" vertical="top"/>
      <protection/>
    </xf>
    <xf numFmtId="38" fontId="3" fillId="33" borderId="0" xfId="57" applyNumberFormat="1" applyFont="1" applyFill="1" applyBorder="1" applyAlignment="1" applyProtection="1">
      <alignment horizontal="center"/>
      <protection/>
    </xf>
    <xf numFmtId="0" fontId="7" fillId="41" borderId="52" xfId="56" applyFont="1" applyFill="1" applyBorder="1" applyAlignment="1" applyProtection="1">
      <alignment horizontal="center" vertical="center"/>
      <protection/>
    </xf>
    <xf numFmtId="0" fontId="7" fillId="41" borderId="53" xfId="56" applyFont="1" applyFill="1" applyBorder="1" applyAlignment="1" applyProtection="1">
      <alignment horizontal="center" vertical="center"/>
      <protection/>
    </xf>
    <xf numFmtId="0" fontId="75" fillId="42" borderId="11" xfId="56" applyFont="1" applyFill="1" applyBorder="1" applyAlignment="1" applyProtection="1">
      <alignment horizontal="center"/>
      <protection/>
    </xf>
    <xf numFmtId="167" fontId="3" fillId="32" borderId="48" xfId="57" applyNumberFormat="1" applyFont="1" applyFill="1" applyBorder="1" applyAlignment="1" applyProtection="1">
      <alignment horizontal="center" vertical="center" textRotation="90" wrapText="1"/>
      <protection/>
    </xf>
    <xf numFmtId="167" fontId="3" fillId="32" borderId="23" xfId="57" applyNumberFormat="1" applyFont="1" applyFill="1" applyBorder="1" applyAlignment="1" applyProtection="1">
      <alignment horizontal="center" vertical="center" textRotation="90" wrapText="1"/>
      <protection/>
    </xf>
    <xf numFmtId="167" fontId="3" fillId="32" borderId="22" xfId="57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4" xfId="56" applyFont="1" applyFill="1" applyBorder="1" applyAlignment="1" applyProtection="1">
      <alignment horizontal="center" vertical="center"/>
      <protection/>
    </xf>
    <xf numFmtId="0" fontId="3" fillId="33" borderId="15" xfId="56" applyFont="1" applyFill="1" applyBorder="1" applyAlignment="1" applyProtection="1">
      <alignment horizontal="center" vertical="center"/>
      <protection/>
    </xf>
    <xf numFmtId="0" fontId="3" fillId="33" borderId="19" xfId="56" applyFont="1" applyFill="1" applyBorder="1" applyAlignment="1" applyProtection="1">
      <alignment horizontal="center" vertical="center"/>
      <protection/>
    </xf>
    <xf numFmtId="0" fontId="3" fillId="33" borderId="18" xfId="56" applyFont="1" applyFill="1" applyBorder="1" applyAlignment="1" applyProtection="1">
      <alignment horizontal="center" vertical="center"/>
      <protection/>
    </xf>
    <xf numFmtId="0" fontId="3" fillId="41" borderId="56" xfId="56" applyFont="1" applyFill="1" applyBorder="1" applyAlignment="1" applyProtection="1">
      <alignment horizontal="center" wrapText="1"/>
      <protection/>
    </xf>
    <xf numFmtId="0" fontId="3" fillId="41" borderId="57" xfId="56" applyFont="1" applyFill="1" applyBorder="1" applyAlignment="1" applyProtection="1">
      <alignment horizontal="center" wrapText="1"/>
      <protection/>
    </xf>
    <xf numFmtId="0" fontId="3" fillId="41" borderId="58" xfId="56" applyFont="1" applyFill="1" applyBorder="1" applyAlignment="1" applyProtection="1">
      <alignment horizontal="center" wrapText="1"/>
      <protection/>
    </xf>
    <xf numFmtId="164" fontId="3" fillId="41" borderId="52" xfId="56" applyNumberFormat="1" applyFont="1" applyFill="1" applyBorder="1" applyAlignment="1" applyProtection="1">
      <alignment horizontal="center" vertical="center"/>
      <protection/>
    </xf>
    <xf numFmtId="164" fontId="3" fillId="41" borderId="53" xfId="56" applyNumberFormat="1" applyFont="1" applyFill="1" applyBorder="1" applyAlignment="1" applyProtection="1">
      <alignment horizontal="center" vertical="center"/>
      <protection/>
    </xf>
    <xf numFmtId="0" fontId="8" fillId="41" borderId="59" xfId="56" applyFont="1" applyFill="1" applyBorder="1" applyAlignment="1" applyProtection="1">
      <alignment horizontal="center" vertical="top"/>
      <protection/>
    </xf>
    <xf numFmtId="0" fontId="8" fillId="41" borderId="0" xfId="56" applyFont="1" applyFill="1" applyBorder="1" applyAlignment="1" applyProtection="1">
      <alignment horizontal="center" vertical="top"/>
      <protection/>
    </xf>
    <xf numFmtId="0" fontId="8" fillId="41" borderId="60" xfId="56" applyFont="1" applyFill="1" applyBorder="1" applyAlignment="1" applyProtection="1">
      <alignment horizontal="center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A-2001-ZAPOVED-No-81-29012002-ANNEX" xfId="55"/>
    <cellStyle name="Normal_TRIAL-BALANCE-2001-MAKET" xfId="56"/>
    <cellStyle name="Normal_ZADACH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2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border/>
    </dxf>
    <dxf>
      <font>
        <color rgb="FFFFFFCC"/>
      </font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-2023-IV-84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3"/>
      <sheetName val="Intra-Balances"/>
      <sheetName val="Municipal-Bal"/>
      <sheetName val="R &amp; E data-2022"/>
      <sheetName val="BALANCE-SHEET-2023-leva"/>
      <sheetName val="BALANCE-SHEET-2023"/>
      <sheetName val="Income-2023-leva"/>
      <sheetName val="Income-2023"/>
      <sheetName val="Rounding"/>
      <sheetName val="NF-KSF-TRIAL-BAL-2023"/>
      <sheetName val="RA-TRIAL-BAL-2023"/>
      <sheetName val="DES-TRIAL-BAL-2023"/>
      <sheetName val="DMP-TRIAL-BAL-2023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G83" sqref="G83"/>
    </sheetView>
  </sheetViews>
  <sheetFormatPr defaultColWidth="9.140625" defaultRowHeight="15"/>
  <cols>
    <col min="1" max="1" width="64.57421875" style="6" customWidth="1"/>
    <col min="2" max="2" width="7.28125" style="6" customWidth="1"/>
    <col min="3" max="3" width="0.9921875" style="6" customWidth="1"/>
    <col min="4" max="5" width="17.00390625" style="6" customWidth="1"/>
    <col min="6" max="6" width="0.9921875" style="6" customWidth="1"/>
    <col min="7" max="8" width="17.00390625" style="6" customWidth="1"/>
    <col min="9" max="9" width="0.9921875" style="6" customWidth="1"/>
    <col min="10" max="11" width="17.00390625" style="6" customWidth="1"/>
    <col min="12" max="12" width="0.9921875" style="6" customWidth="1"/>
    <col min="13" max="14" width="17.00390625" style="6" customWidth="1"/>
    <col min="15" max="244" width="9.140625" style="6" customWidth="1"/>
    <col min="245" max="245" width="64.57421875" style="6" customWidth="1"/>
    <col min="246" max="246" width="7.28125" style="6" customWidth="1"/>
    <col min="247" max="247" width="0.9921875" style="6" customWidth="1"/>
    <col min="248" max="249" width="17.00390625" style="6" customWidth="1"/>
    <col min="250" max="250" width="0.9921875" style="6" customWidth="1"/>
    <col min="251" max="252" width="17.00390625" style="6" customWidth="1"/>
    <col min="253" max="253" width="0.9921875" style="6" customWidth="1"/>
    <col min="254" max="255" width="17.00390625" style="6" customWidth="1"/>
    <col min="256" max="16384" width="0.9921875" style="6" customWidth="1"/>
  </cols>
  <sheetData>
    <row r="1" spans="1:14" ht="16.5" customHeight="1">
      <c r="A1" s="232" t="s">
        <v>194</v>
      </c>
      <c r="B1" s="233"/>
      <c r="C1" s="233"/>
      <c r="D1" s="234"/>
      <c r="E1" s="1" t="s">
        <v>0</v>
      </c>
      <c r="F1" s="2"/>
      <c r="G1" s="235">
        <v>121100421</v>
      </c>
      <c r="H1" s="236"/>
      <c r="I1" s="2"/>
      <c r="J1" s="1" t="s">
        <v>1</v>
      </c>
      <c r="K1" s="3"/>
      <c r="L1" s="2"/>
      <c r="M1" s="4" t="s">
        <v>2</v>
      </c>
      <c r="N1" s="5">
        <v>0</v>
      </c>
    </row>
    <row r="2" spans="1:14" ht="14.25" customHeight="1">
      <c r="A2" s="237" t="s">
        <v>90</v>
      </c>
      <c r="B2" s="238"/>
      <c r="C2" s="238"/>
      <c r="D2" s="239"/>
      <c r="E2" s="240">
        <v>0</v>
      </c>
      <c r="F2" s="240"/>
      <c r="G2" s="240"/>
      <c r="H2" s="240"/>
      <c r="I2" s="2"/>
      <c r="J2" s="231">
        <v>0</v>
      </c>
      <c r="K2" s="231"/>
      <c r="L2" s="2"/>
      <c r="M2" s="231">
        <v>0</v>
      </c>
      <c r="N2" s="231"/>
    </row>
    <row r="3" spans="1:14" ht="18" customHeight="1">
      <c r="A3" s="220" t="s">
        <v>91</v>
      </c>
      <c r="B3" s="221"/>
      <c r="C3" s="221"/>
      <c r="D3" s="222"/>
      <c r="E3" s="7" t="s">
        <v>3</v>
      </c>
      <c r="F3" s="8"/>
      <c r="G3" s="223" t="s">
        <v>92</v>
      </c>
      <c r="H3" s="224"/>
      <c r="I3" s="2"/>
      <c r="J3" s="9" t="s">
        <v>4</v>
      </c>
      <c r="K3" s="225" t="s">
        <v>93</v>
      </c>
      <c r="L3" s="226"/>
      <c r="M3" s="226"/>
      <c r="N3" s="227"/>
    </row>
    <row r="4" spans="1:14" ht="2.25" customHeight="1">
      <c r="A4" s="2"/>
      <c r="B4" s="2"/>
      <c r="C4" s="2"/>
      <c r="D4" s="2"/>
      <c r="E4" s="10"/>
      <c r="F4" s="2"/>
      <c r="G4" s="10"/>
      <c r="H4" s="11"/>
      <c r="I4" s="2"/>
      <c r="J4" s="8"/>
      <c r="K4" s="8"/>
      <c r="L4" s="2"/>
      <c r="M4" s="8"/>
      <c r="N4" s="8"/>
    </row>
    <row r="5" spans="1:14" ht="17.25" customHeight="1">
      <c r="A5" s="12" t="s">
        <v>5</v>
      </c>
      <c r="B5" s="228" t="s">
        <v>97</v>
      </c>
      <c r="C5" s="228"/>
      <c r="D5" s="228"/>
      <c r="E5" s="228"/>
      <c r="F5" s="228"/>
      <c r="G5" s="228"/>
      <c r="H5" s="13" t="s">
        <v>94</v>
      </c>
      <c r="I5" s="14"/>
      <c r="J5" s="15" t="s">
        <v>193</v>
      </c>
      <c r="K5" s="16"/>
      <c r="L5" s="16" t="s">
        <v>95</v>
      </c>
      <c r="M5" s="16" t="s">
        <v>96</v>
      </c>
      <c r="N5" s="17" t="s">
        <v>6</v>
      </c>
    </row>
    <row r="6" spans="1:14" ht="14.25" customHeight="1" thickBot="1">
      <c r="A6" s="18" t="s">
        <v>7</v>
      </c>
      <c r="B6" s="19"/>
      <c r="C6" s="10"/>
      <c r="D6" s="229">
        <v>0</v>
      </c>
      <c r="E6" s="229"/>
      <c r="F6" s="20"/>
      <c r="G6" s="229">
        <v>0</v>
      </c>
      <c r="H6" s="230"/>
      <c r="I6" s="10"/>
      <c r="J6" s="8"/>
      <c r="K6" s="8"/>
      <c r="L6" s="10"/>
      <c r="M6" s="18" t="s">
        <v>8</v>
      </c>
      <c r="N6" s="8"/>
    </row>
    <row r="7" spans="1:14" ht="12.75" customHeight="1" thickTop="1">
      <c r="A7" s="21"/>
      <c r="B7" s="210" t="s">
        <v>9</v>
      </c>
      <c r="C7" s="20"/>
      <c r="D7" s="22" t="s">
        <v>10</v>
      </c>
      <c r="E7" s="23"/>
      <c r="F7" s="20"/>
      <c r="G7" s="24" t="s">
        <v>11</v>
      </c>
      <c r="H7" s="25"/>
      <c r="I7" s="20" t="s">
        <v>12</v>
      </c>
      <c r="J7" s="26" t="s">
        <v>13</v>
      </c>
      <c r="K7" s="27"/>
      <c r="L7" s="20"/>
      <c r="M7" s="213" t="s">
        <v>14</v>
      </c>
      <c r="N7" s="214"/>
    </row>
    <row r="8" spans="1:14" ht="14.25" customHeight="1" thickBot="1">
      <c r="A8" s="28" t="s">
        <v>15</v>
      </c>
      <c r="B8" s="211"/>
      <c r="C8" s="20"/>
      <c r="D8" s="29" t="s">
        <v>16</v>
      </c>
      <c r="E8" s="30"/>
      <c r="F8" s="20"/>
      <c r="G8" s="31" t="s">
        <v>17</v>
      </c>
      <c r="H8" s="32"/>
      <c r="I8" s="20"/>
      <c r="J8" s="33" t="s">
        <v>18</v>
      </c>
      <c r="K8" s="34"/>
      <c r="L8" s="20"/>
      <c r="M8" s="215"/>
      <c r="N8" s="216"/>
    </row>
    <row r="9" spans="1:14" ht="30.75" customHeight="1" thickBot="1">
      <c r="A9" s="35">
        <v>0</v>
      </c>
      <c r="B9" s="212"/>
      <c r="C9" s="10"/>
      <c r="D9" s="36" t="s">
        <v>19</v>
      </c>
      <c r="E9" s="37" t="s">
        <v>20</v>
      </c>
      <c r="F9" s="38"/>
      <c r="G9" s="36" t="s">
        <v>19</v>
      </c>
      <c r="H9" s="37" t="s">
        <v>20</v>
      </c>
      <c r="I9" s="38"/>
      <c r="J9" s="36" t="s">
        <v>19</v>
      </c>
      <c r="K9" s="37" t="s">
        <v>20</v>
      </c>
      <c r="L9" s="38"/>
      <c r="M9" s="36" t="s">
        <v>19</v>
      </c>
      <c r="N9" s="37" t="s">
        <v>20</v>
      </c>
    </row>
    <row r="10" spans="1:14" ht="16.5" thickBot="1">
      <c r="A10" s="39" t="s">
        <v>21</v>
      </c>
      <c r="B10" s="40" t="s">
        <v>22</v>
      </c>
      <c r="C10" s="10"/>
      <c r="D10" s="41">
        <v>1</v>
      </c>
      <c r="E10" s="42">
        <v>2</v>
      </c>
      <c r="F10" s="38"/>
      <c r="G10" s="41">
        <v>3</v>
      </c>
      <c r="H10" s="42">
        <v>4</v>
      </c>
      <c r="I10" s="38"/>
      <c r="J10" s="41">
        <v>5</v>
      </c>
      <c r="K10" s="42">
        <v>6</v>
      </c>
      <c r="L10" s="38"/>
      <c r="M10" s="41">
        <v>7</v>
      </c>
      <c r="N10" s="42">
        <v>8</v>
      </c>
    </row>
    <row r="11" spans="1:14" ht="15.75">
      <c r="A11" s="43" t="s">
        <v>23</v>
      </c>
      <c r="B11" s="44"/>
      <c r="C11" s="20"/>
      <c r="D11" s="45"/>
      <c r="E11" s="46"/>
      <c r="F11" s="20"/>
      <c r="G11" s="45"/>
      <c r="H11" s="46"/>
      <c r="I11" s="20"/>
      <c r="J11" s="45"/>
      <c r="K11" s="46"/>
      <c r="L11" s="20"/>
      <c r="M11" s="45"/>
      <c r="N11" s="46"/>
    </row>
    <row r="12" spans="1:14" ht="15.75">
      <c r="A12" s="47" t="s">
        <v>24</v>
      </c>
      <c r="B12" s="48"/>
      <c r="C12" s="10"/>
      <c r="D12" s="49" t="s">
        <v>12</v>
      </c>
      <c r="E12" s="50" t="s">
        <v>12</v>
      </c>
      <c r="F12" s="10"/>
      <c r="G12" s="49" t="s">
        <v>12</v>
      </c>
      <c r="H12" s="50" t="s">
        <v>12</v>
      </c>
      <c r="I12" s="10"/>
      <c r="J12" s="49" t="s">
        <v>12</v>
      </c>
      <c r="K12" s="50" t="s">
        <v>12</v>
      </c>
      <c r="L12" s="10"/>
      <c r="M12" s="49" t="s">
        <v>12</v>
      </c>
      <c r="N12" s="50" t="s">
        <v>12</v>
      </c>
    </row>
    <row r="13" spans="1:14" ht="15.75">
      <c r="A13" s="51" t="s">
        <v>25</v>
      </c>
      <c r="B13" s="52">
        <v>11</v>
      </c>
      <c r="C13" s="10"/>
      <c r="D13" s="53">
        <v>7602.72013</v>
      </c>
      <c r="E13" s="54">
        <v>8641.33122</v>
      </c>
      <c r="F13" s="10"/>
      <c r="G13" s="53">
        <v>0</v>
      </c>
      <c r="H13" s="54">
        <v>0</v>
      </c>
      <c r="I13" s="10"/>
      <c r="J13" s="53">
        <v>0</v>
      </c>
      <c r="K13" s="54">
        <v>0</v>
      </c>
      <c r="L13" s="10"/>
      <c r="M13" s="53">
        <f>+D13+G13+J13</f>
        <v>7602.72013</v>
      </c>
      <c r="N13" s="53">
        <f>+E13+H13+K13</f>
        <v>8641.33122</v>
      </c>
    </row>
    <row r="14" spans="1:14" ht="15.75">
      <c r="A14" s="51" t="s">
        <v>26</v>
      </c>
      <c r="B14" s="52">
        <v>12</v>
      </c>
      <c r="C14" s="10"/>
      <c r="D14" s="53">
        <v>11717.14492</v>
      </c>
      <c r="E14" s="54">
        <v>10359.84381</v>
      </c>
      <c r="F14" s="10"/>
      <c r="G14" s="53">
        <v>0</v>
      </c>
      <c r="H14" s="54">
        <v>0</v>
      </c>
      <c r="I14" s="10"/>
      <c r="J14" s="53">
        <v>0</v>
      </c>
      <c r="K14" s="54">
        <v>0</v>
      </c>
      <c r="L14" s="10"/>
      <c r="M14" s="53">
        <f aca="true" t="shared" si="0" ref="M14:M19">+D14+G14+J14</f>
        <v>11717.14492</v>
      </c>
      <c r="N14" s="54">
        <f aca="true" t="shared" si="1" ref="N14:N19">+E14+H14+K14</f>
        <v>10359.84381</v>
      </c>
    </row>
    <row r="15" spans="1:14" ht="15.75">
      <c r="A15" s="51" t="s">
        <v>27</v>
      </c>
      <c r="B15" s="52">
        <v>13</v>
      </c>
      <c r="C15" s="10"/>
      <c r="D15" s="53">
        <v>136.79792</v>
      </c>
      <c r="E15" s="54">
        <v>167.11132999999998</v>
      </c>
      <c r="F15" s="10"/>
      <c r="G15" s="53">
        <v>0</v>
      </c>
      <c r="H15" s="54">
        <v>0</v>
      </c>
      <c r="I15" s="10"/>
      <c r="J15" s="53">
        <v>0</v>
      </c>
      <c r="K15" s="54">
        <v>0</v>
      </c>
      <c r="L15" s="10"/>
      <c r="M15" s="53">
        <f t="shared" si="0"/>
        <v>136.79792</v>
      </c>
      <c r="N15" s="54">
        <f t="shared" si="1"/>
        <v>167.11132999999998</v>
      </c>
    </row>
    <row r="16" spans="1:14" ht="15.75">
      <c r="A16" s="51" t="s">
        <v>28</v>
      </c>
      <c r="B16" s="52">
        <v>14</v>
      </c>
      <c r="C16" s="10"/>
      <c r="D16" s="53">
        <v>46.08624</v>
      </c>
      <c r="E16" s="54">
        <v>46.08624</v>
      </c>
      <c r="F16" s="10"/>
      <c r="G16" s="53">
        <v>0</v>
      </c>
      <c r="H16" s="54">
        <v>0</v>
      </c>
      <c r="I16" s="10"/>
      <c r="J16" s="53">
        <v>45.6072</v>
      </c>
      <c r="K16" s="54">
        <v>45.6072</v>
      </c>
      <c r="L16" s="10"/>
      <c r="M16" s="53">
        <f t="shared" si="0"/>
        <v>91.69344</v>
      </c>
      <c r="N16" s="54">
        <f t="shared" si="1"/>
        <v>91.69344</v>
      </c>
    </row>
    <row r="17" spans="1:14" s="55" customFormat="1" ht="15.75">
      <c r="A17" s="51" t="s">
        <v>29</v>
      </c>
      <c r="B17" s="52">
        <v>15</v>
      </c>
      <c r="C17" s="10"/>
      <c r="D17" s="53">
        <v>0</v>
      </c>
      <c r="E17" s="54">
        <v>0</v>
      </c>
      <c r="F17" s="10"/>
      <c r="G17" s="53">
        <v>0</v>
      </c>
      <c r="H17" s="54">
        <v>0</v>
      </c>
      <c r="I17" s="10"/>
      <c r="J17" s="53">
        <v>313.27851</v>
      </c>
      <c r="K17" s="54">
        <v>324.16981</v>
      </c>
      <c r="L17" s="10"/>
      <c r="M17" s="53">
        <f t="shared" si="0"/>
        <v>313.27851</v>
      </c>
      <c r="N17" s="54">
        <f t="shared" si="1"/>
        <v>324.16981</v>
      </c>
    </row>
    <row r="18" spans="1:14" s="55" customFormat="1" ht="15.75">
      <c r="A18" s="51" t="s">
        <v>30</v>
      </c>
      <c r="B18" s="52">
        <v>16</v>
      </c>
      <c r="C18" s="10"/>
      <c r="D18" s="53">
        <v>0</v>
      </c>
      <c r="E18" s="54">
        <v>0</v>
      </c>
      <c r="F18" s="10"/>
      <c r="G18" s="53">
        <v>0</v>
      </c>
      <c r="H18" s="54">
        <v>0</v>
      </c>
      <c r="I18" s="10"/>
      <c r="J18" s="53">
        <v>16.43396</v>
      </c>
      <c r="K18" s="54">
        <v>16.43396</v>
      </c>
      <c r="L18" s="10"/>
      <c r="M18" s="53">
        <f t="shared" si="0"/>
        <v>16.43396</v>
      </c>
      <c r="N18" s="54">
        <f t="shared" si="1"/>
        <v>16.43396</v>
      </c>
    </row>
    <row r="19" spans="1:14" s="55" customFormat="1" ht="15.75">
      <c r="A19" s="56" t="s">
        <v>31</v>
      </c>
      <c r="B19" s="57">
        <v>17</v>
      </c>
      <c r="C19" s="10"/>
      <c r="D19" s="58">
        <v>4684.1807</v>
      </c>
      <c r="E19" s="59">
        <v>4684.1807</v>
      </c>
      <c r="F19" s="10"/>
      <c r="G19" s="58">
        <v>0</v>
      </c>
      <c r="H19" s="59">
        <v>0</v>
      </c>
      <c r="I19" s="10"/>
      <c r="J19" s="53">
        <v>0</v>
      </c>
      <c r="K19" s="54">
        <v>0</v>
      </c>
      <c r="L19" s="10"/>
      <c r="M19" s="53">
        <f t="shared" si="0"/>
        <v>4684.1807</v>
      </c>
      <c r="N19" s="54">
        <f t="shared" si="1"/>
        <v>4684.1807</v>
      </c>
    </row>
    <row r="20" spans="1:14" ht="15.75">
      <c r="A20" s="60" t="s">
        <v>32</v>
      </c>
      <c r="B20" s="61">
        <v>10</v>
      </c>
      <c r="C20" s="10"/>
      <c r="D20" s="62">
        <v>24186.929910000003</v>
      </c>
      <c r="E20" s="63">
        <v>23898.5533</v>
      </c>
      <c r="F20" s="10"/>
      <c r="G20" s="62">
        <f>+G13+G14+G15+G16+G17+G18+G19</f>
        <v>0</v>
      </c>
      <c r="H20" s="63">
        <v>0</v>
      </c>
      <c r="I20" s="10"/>
      <c r="J20" s="62">
        <f>+J13+J14+J15+J16+J17+J18+J19</f>
        <v>375.31967</v>
      </c>
      <c r="K20" s="63">
        <v>386.21097</v>
      </c>
      <c r="L20" s="10"/>
      <c r="M20" s="62">
        <f>+M13+M14+M15+M16+M17+M18+M19</f>
        <v>24562.24958</v>
      </c>
      <c r="N20" s="63">
        <f>+N13+N14+N15+N16+N17+N18+N19</f>
        <v>24284.764269999996</v>
      </c>
    </row>
    <row r="21" spans="1:14" ht="6" customHeight="1">
      <c r="A21" s="47"/>
      <c r="B21" s="48"/>
      <c r="C21" s="10"/>
      <c r="D21" s="64"/>
      <c r="E21" s="65"/>
      <c r="F21" s="10"/>
      <c r="G21" s="64"/>
      <c r="H21" s="65"/>
      <c r="I21" s="10"/>
      <c r="J21" s="64"/>
      <c r="K21" s="65"/>
      <c r="L21" s="10"/>
      <c r="M21" s="64"/>
      <c r="N21" s="65"/>
    </row>
    <row r="22" spans="1:14" ht="15.75">
      <c r="A22" s="60" t="s">
        <v>33</v>
      </c>
      <c r="B22" s="61">
        <v>20</v>
      </c>
      <c r="C22" s="10"/>
      <c r="D22" s="62">
        <v>3037.5627799999997</v>
      </c>
      <c r="E22" s="63">
        <v>4155.69173</v>
      </c>
      <c r="F22" s="10"/>
      <c r="G22" s="62">
        <v>0</v>
      </c>
      <c r="H22" s="63">
        <v>0</v>
      </c>
      <c r="I22" s="10"/>
      <c r="J22" s="62">
        <v>0</v>
      </c>
      <c r="K22" s="63">
        <v>0</v>
      </c>
      <c r="L22" s="10"/>
      <c r="M22" s="62">
        <f aca="true" t="shared" si="2" ref="M22:N25">+D22+G22+J22</f>
        <v>3037.5627799999997</v>
      </c>
      <c r="N22" s="63">
        <f t="shared" si="2"/>
        <v>4155.69173</v>
      </c>
    </row>
    <row r="23" spans="1:14" ht="15.75">
      <c r="A23" s="47" t="s">
        <v>34</v>
      </c>
      <c r="B23" s="48"/>
      <c r="C23" s="10"/>
      <c r="D23" s="49" t="s">
        <v>12</v>
      </c>
      <c r="E23" s="50" t="s">
        <v>12</v>
      </c>
      <c r="F23" s="10"/>
      <c r="G23" s="49" t="s">
        <v>12</v>
      </c>
      <c r="H23" s="50" t="s">
        <v>12</v>
      </c>
      <c r="I23" s="10"/>
      <c r="J23" s="49" t="s">
        <v>12</v>
      </c>
      <c r="K23" s="50" t="s">
        <v>12</v>
      </c>
      <c r="L23" s="10"/>
      <c r="M23" s="49" t="s">
        <v>12</v>
      </c>
      <c r="N23" s="50" t="s">
        <v>12</v>
      </c>
    </row>
    <row r="24" spans="1:14" ht="15.75">
      <c r="A24" s="51" t="s">
        <v>35</v>
      </c>
      <c r="B24" s="52">
        <v>31</v>
      </c>
      <c r="C24" s="10"/>
      <c r="D24" s="53">
        <v>119.13628</v>
      </c>
      <c r="E24" s="54">
        <v>104.94327</v>
      </c>
      <c r="F24" s="10"/>
      <c r="G24" s="53">
        <v>0</v>
      </c>
      <c r="H24" s="54">
        <v>0</v>
      </c>
      <c r="I24" s="10"/>
      <c r="J24" s="53">
        <v>0</v>
      </c>
      <c r="K24" s="54">
        <v>0</v>
      </c>
      <c r="L24" s="10"/>
      <c r="M24" s="53">
        <f t="shared" si="2"/>
        <v>119.13628</v>
      </c>
      <c r="N24" s="54">
        <f>+E24+H24+K24</f>
        <v>104.94327</v>
      </c>
    </row>
    <row r="25" spans="1:14" ht="15.75">
      <c r="A25" s="56" t="s">
        <v>36</v>
      </c>
      <c r="B25" s="57">
        <v>32</v>
      </c>
      <c r="C25" s="10"/>
      <c r="D25" s="58">
        <v>0</v>
      </c>
      <c r="E25" s="59">
        <v>0</v>
      </c>
      <c r="F25" s="10"/>
      <c r="G25" s="58">
        <v>0</v>
      </c>
      <c r="H25" s="59">
        <v>0</v>
      </c>
      <c r="I25" s="10"/>
      <c r="J25" s="58">
        <v>0</v>
      </c>
      <c r="K25" s="59">
        <v>0</v>
      </c>
      <c r="L25" s="10"/>
      <c r="M25" s="58">
        <f t="shared" si="2"/>
        <v>0</v>
      </c>
      <c r="N25" s="59">
        <f>+E25+H25+K25</f>
        <v>0</v>
      </c>
    </row>
    <row r="26" spans="1:14" ht="15.75">
      <c r="A26" s="60" t="s">
        <v>37</v>
      </c>
      <c r="B26" s="61">
        <v>30</v>
      </c>
      <c r="C26" s="10"/>
      <c r="D26" s="62">
        <v>119.13628</v>
      </c>
      <c r="E26" s="63">
        <v>104.94327</v>
      </c>
      <c r="F26" s="10"/>
      <c r="G26" s="62">
        <f>+G24+G25</f>
        <v>0</v>
      </c>
      <c r="H26" s="63">
        <v>0</v>
      </c>
      <c r="I26" s="10"/>
      <c r="J26" s="62">
        <f>+J24+J25</f>
        <v>0</v>
      </c>
      <c r="K26" s="63">
        <v>0</v>
      </c>
      <c r="L26" s="10"/>
      <c r="M26" s="62">
        <f>+M24+M25</f>
        <v>119.13628</v>
      </c>
      <c r="N26" s="63">
        <f>++N24+N25</f>
        <v>104.94327</v>
      </c>
    </row>
    <row r="27" spans="1:14" ht="6" customHeight="1">
      <c r="A27" s="47"/>
      <c r="B27" s="48"/>
      <c r="C27" s="10"/>
      <c r="D27" s="64"/>
      <c r="E27" s="65"/>
      <c r="F27" s="10"/>
      <c r="G27" s="64"/>
      <c r="H27" s="65"/>
      <c r="I27" s="10"/>
      <c r="J27" s="64"/>
      <c r="K27" s="65"/>
      <c r="L27" s="10"/>
      <c r="M27" s="64"/>
      <c r="N27" s="65"/>
    </row>
    <row r="28" spans="1:14" ht="19.5" thickBot="1">
      <c r="A28" s="66" t="s">
        <v>38</v>
      </c>
      <c r="B28" s="67">
        <v>100</v>
      </c>
      <c r="C28" s="10"/>
      <c r="D28" s="68">
        <v>27343.62897</v>
      </c>
      <c r="E28" s="69">
        <v>28159.188299999998</v>
      </c>
      <c r="F28" s="10"/>
      <c r="G28" s="68">
        <f>++G20+G22+G26</f>
        <v>0</v>
      </c>
      <c r="H28" s="69">
        <v>0</v>
      </c>
      <c r="I28" s="10"/>
      <c r="J28" s="68">
        <f>++J20+J22+J26</f>
        <v>375.31967</v>
      </c>
      <c r="K28" s="69">
        <v>386.21097</v>
      </c>
      <c r="L28" s="10"/>
      <c r="M28" s="68">
        <f>++M20+M22+M26</f>
        <v>27718.94864</v>
      </c>
      <c r="N28" s="69">
        <f>++N20+N22+N26</f>
        <v>28545.399269999994</v>
      </c>
    </row>
    <row r="29" spans="1:14" ht="15.75">
      <c r="A29" s="43" t="s">
        <v>39</v>
      </c>
      <c r="B29" s="44"/>
      <c r="C29" s="10"/>
      <c r="D29" s="45"/>
      <c r="E29" s="46"/>
      <c r="F29" s="10"/>
      <c r="G29" s="45"/>
      <c r="H29" s="46"/>
      <c r="I29" s="10"/>
      <c r="J29" s="45"/>
      <c r="K29" s="46"/>
      <c r="L29" s="10"/>
      <c r="M29" s="45"/>
      <c r="N29" s="46"/>
    </row>
    <row r="30" spans="1:14" ht="15.75">
      <c r="A30" s="47" t="s">
        <v>40</v>
      </c>
      <c r="B30" s="48"/>
      <c r="C30" s="10"/>
      <c r="D30" s="49" t="s">
        <v>12</v>
      </c>
      <c r="E30" s="50" t="s">
        <v>12</v>
      </c>
      <c r="F30" s="10"/>
      <c r="G30" s="49" t="s">
        <v>12</v>
      </c>
      <c r="H30" s="50" t="s">
        <v>12</v>
      </c>
      <c r="I30" s="10"/>
      <c r="J30" s="49" t="s">
        <v>12</v>
      </c>
      <c r="K30" s="50" t="s">
        <v>12</v>
      </c>
      <c r="L30" s="10"/>
      <c r="M30" s="49" t="s">
        <v>12</v>
      </c>
      <c r="N30" s="50" t="s">
        <v>12</v>
      </c>
    </row>
    <row r="31" spans="1:14" ht="15.75">
      <c r="A31" s="51" t="s">
        <v>41</v>
      </c>
      <c r="B31" s="52">
        <v>51</v>
      </c>
      <c r="C31" s="10"/>
      <c r="D31" s="53">
        <v>0</v>
      </c>
      <c r="E31" s="54">
        <v>0</v>
      </c>
      <c r="F31" s="10"/>
      <c r="G31" s="53">
        <v>0</v>
      </c>
      <c r="H31" s="54">
        <v>0</v>
      </c>
      <c r="I31" s="10"/>
      <c r="J31" s="53">
        <v>0</v>
      </c>
      <c r="K31" s="54">
        <v>0</v>
      </c>
      <c r="L31" s="10"/>
      <c r="M31" s="53">
        <f>+D31+G31+J31</f>
        <v>0</v>
      </c>
      <c r="N31" s="54">
        <f>+E31+H31+K31</f>
        <v>0</v>
      </c>
    </row>
    <row r="32" spans="1:14" ht="15.75">
      <c r="A32" s="51" t="s">
        <v>42</v>
      </c>
      <c r="B32" s="52">
        <v>52</v>
      </c>
      <c r="C32" s="10"/>
      <c r="D32" s="53">
        <v>0</v>
      </c>
      <c r="E32" s="54">
        <v>0</v>
      </c>
      <c r="F32" s="10"/>
      <c r="G32" s="53">
        <v>0</v>
      </c>
      <c r="H32" s="54">
        <v>0</v>
      </c>
      <c r="I32" s="10"/>
      <c r="J32" s="53">
        <v>0</v>
      </c>
      <c r="K32" s="54">
        <v>0</v>
      </c>
      <c r="L32" s="10"/>
      <c r="M32" s="53">
        <f>+D32+G32+J32</f>
        <v>0</v>
      </c>
      <c r="N32" s="54">
        <f>+E32+H32+K32</f>
        <v>0</v>
      </c>
    </row>
    <row r="33" spans="1:14" ht="15.75">
      <c r="A33" s="56" t="s">
        <v>43</v>
      </c>
      <c r="B33" s="57">
        <v>53</v>
      </c>
      <c r="C33" s="10"/>
      <c r="D33" s="58">
        <v>0</v>
      </c>
      <c r="E33" s="59">
        <v>0</v>
      </c>
      <c r="F33" s="10"/>
      <c r="G33" s="58">
        <v>0</v>
      </c>
      <c r="H33" s="59">
        <v>0</v>
      </c>
      <c r="I33" s="10"/>
      <c r="J33" s="58">
        <v>0</v>
      </c>
      <c r="K33" s="59">
        <v>0</v>
      </c>
      <c r="L33" s="10"/>
      <c r="M33" s="58">
        <f>+D33+G33+J33</f>
        <v>0</v>
      </c>
      <c r="N33" s="59">
        <f>+E33+H33+K33</f>
        <v>0</v>
      </c>
    </row>
    <row r="34" spans="1:14" ht="15.75">
      <c r="A34" s="60" t="s">
        <v>32</v>
      </c>
      <c r="B34" s="61">
        <v>50</v>
      </c>
      <c r="C34" s="10"/>
      <c r="D34" s="62">
        <v>0</v>
      </c>
      <c r="E34" s="63">
        <v>0</v>
      </c>
      <c r="F34" s="10"/>
      <c r="G34" s="62">
        <f>+G31+G32+G33</f>
        <v>0</v>
      </c>
      <c r="H34" s="63">
        <v>0</v>
      </c>
      <c r="I34" s="10"/>
      <c r="J34" s="62">
        <f>+J31+J32+J33</f>
        <v>0</v>
      </c>
      <c r="K34" s="63">
        <v>0</v>
      </c>
      <c r="L34" s="10"/>
      <c r="M34" s="62">
        <f>+M31+M32+M33</f>
        <v>0</v>
      </c>
      <c r="N34" s="63">
        <f>+N31+N32+N33</f>
        <v>0</v>
      </c>
    </row>
    <row r="35" spans="1:14" ht="15.75">
      <c r="A35" s="47" t="s">
        <v>44</v>
      </c>
      <c r="B35" s="48"/>
      <c r="C35" s="10"/>
      <c r="D35" s="49" t="s">
        <v>12</v>
      </c>
      <c r="E35" s="50" t="s">
        <v>12</v>
      </c>
      <c r="F35" s="10"/>
      <c r="G35" s="49" t="s">
        <v>12</v>
      </c>
      <c r="H35" s="50" t="s">
        <v>12</v>
      </c>
      <c r="I35" s="10"/>
      <c r="J35" s="49" t="s">
        <v>12</v>
      </c>
      <c r="K35" s="50" t="s">
        <v>12</v>
      </c>
      <c r="L35" s="10"/>
      <c r="M35" s="49" t="s">
        <v>12</v>
      </c>
      <c r="N35" s="50" t="s">
        <v>12</v>
      </c>
    </row>
    <row r="36" spans="1:14" ht="15.75">
      <c r="A36" s="51" t="s">
        <v>45</v>
      </c>
      <c r="B36" s="52">
        <v>61</v>
      </c>
      <c r="C36" s="10"/>
      <c r="D36" s="53">
        <v>12.678</v>
      </c>
      <c r="E36" s="54">
        <v>180.686</v>
      </c>
      <c r="F36" s="10"/>
      <c r="G36" s="53">
        <v>0</v>
      </c>
      <c r="H36" s="54">
        <v>0</v>
      </c>
      <c r="I36" s="10"/>
      <c r="J36" s="53">
        <v>0</v>
      </c>
      <c r="K36" s="54">
        <v>0</v>
      </c>
      <c r="L36" s="10"/>
      <c r="M36" s="53">
        <f>+D36+G36+J36</f>
        <v>12.678</v>
      </c>
      <c r="N36" s="54">
        <f>+E36+H36+K36</f>
        <v>180.686</v>
      </c>
    </row>
    <row r="37" spans="1:14" ht="15.75">
      <c r="A37" s="56" t="s">
        <v>46</v>
      </c>
      <c r="B37" s="57">
        <v>62</v>
      </c>
      <c r="C37" s="10"/>
      <c r="D37" s="58">
        <v>22947.754969999998</v>
      </c>
      <c r="E37" s="59">
        <v>24038.40735</v>
      </c>
      <c r="F37" s="10"/>
      <c r="G37" s="58">
        <v>0</v>
      </c>
      <c r="H37" s="59">
        <v>0</v>
      </c>
      <c r="I37" s="10"/>
      <c r="J37" s="58">
        <v>0</v>
      </c>
      <c r="K37" s="59">
        <v>0</v>
      </c>
      <c r="L37" s="10"/>
      <c r="M37" s="58">
        <f>+D37+G37+J37</f>
        <v>22947.754969999998</v>
      </c>
      <c r="N37" s="59">
        <f>+E37+H37+K37</f>
        <v>24038.40735</v>
      </c>
    </row>
    <row r="38" spans="1:14" ht="15.75">
      <c r="A38" s="60" t="s">
        <v>47</v>
      </c>
      <c r="B38" s="61">
        <v>60</v>
      </c>
      <c r="C38" s="10"/>
      <c r="D38" s="62">
        <v>22960.432969999998</v>
      </c>
      <c r="E38" s="63">
        <v>24219.093350000003</v>
      </c>
      <c r="F38" s="10"/>
      <c r="G38" s="62">
        <f>+G36+G37</f>
        <v>0</v>
      </c>
      <c r="H38" s="63">
        <v>0</v>
      </c>
      <c r="I38" s="10"/>
      <c r="J38" s="62">
        <f>+J36+J37</f>
        <v>0</v>
      </c>
      <c r="K38" s="63">
        <v>0</v>
      </c>
      <c r="L38" s="10"/>
      <c r="M38" s="62">
        <f>+M36+M37</f>
        <v>22960.432969999998</v>
      </c>
      <c r="N38" s="63">
        <f>+N36+N37</f>
        <v>24219.093350000003</v>
      </c>
    </row>
    <row r="39" spans="1:14" ht="15.75">
      <c r="A39" s="47" t="s">
        <v>48</v>
      </c>
      <c r="B39" s="48"/>
      <c r="C39" s="10"/>
      <c r="D39" s="49" t="s">
        <v>12</v>
      </c>
      <c r="E39" s="50" t="s">
        <v>12</v>
      </c>
      <c r="F39" s="10"/>
      <c r="G39" s="49" t="s">
        <v>12</v>
      </c>
      <c r="H39" s="50" t="s">
        <v>12</v>
      </c>
      <c r="I39" s="10"/>
      <c r="J39" s="49" t="s">
        <v>12</v>
      </c>
      <c r="K39" s="50" t="s">
        <v>12</v>
      </c>
      <c r="L39" s="10"/>
      <c r="M39" s="49" t="s">
        <v>12</v>
      </c>
      <c r="N39" s="50" t="s">
        <v>12</v>
      </c>
    </row>
    <row r="40" spans="1:14" ht="15.75">
      <c r="A40" s="70" t="s">
        <v>49</v>
      </c>
      <c r="B40" s="71">
        <v>71</v>
      </c>
      <c r="C40" s="10"/>
      <c r="D40" s="53">
        <v>73.52311</v>
      </c>
      <c r="E40" s="54">
        <v>138.25</v>
      </c>
      <c r="F40" s="10"/>
      <c r="G40" s="53">
        <v>0</v>
      </c>
      <c r="H40" s="54">
        <v>0</v>
      </c>
      <c r="I40" s="10"/>
      <c r="J40" s="53">
        <v>0</v>
      </c>
      <c r="K40" s="54">
        <v>0</v>
      </c>
      <c r="L40" s="10"/>
      <c r="M40" s="53">
        <f aca="true" t="shared" si="3" ref="M40:M45">+D40+G40+J40</f>
        <v>73.52311</v>
      </c>
      <c r="N40" s="54">
        <f aca="true" t="shared" si="4" ref="N40:N45">+E40+H40+K40</f>
        <v>138.25</v>
      </c>
    </row>
    <row r="41" spans="1:14" ht="15.75">
      <c r="A41" s="70" t="s">
        <v>50</v>
      </c>
      <c r="B41" s="71">
        <v>72</v>
      </c>
      <c r="C41" s="10"/>
      <c r="D41" s="53">
        <v>0.595</v>
      </c>
      <c r="E41" s="54">
        <v>0.87829</v>
      </c>
      <c r="F41" s="10"/>
      <c r="G41" s="53">
        <v>0</v>
      </c>
      <c r="H41" s="54">
        <v>0</v>
      </c>
      <c r="I41" s="10"/>
      <c r="J41" s="53">
        <v>0</v>
      </c>
      <c r="K41" s="54">
        <v>0</v>
      </c>
      <c r="L41" s="10"/>
      <c r="M41" s="53">
        <f t="shared" si="3"/>
        <v>0.595</v>
      </c>
      <c r="N41" s="54">
        <f t="shared" si="4"/>
        <v>0.87829</v>
      </c>
    </row>
    <row r="42" spans="1:14" ht="15.75">
      <c r="A42" s="70" t="s">
        <v>51</v>
      </c>
      <c r="B42" s="71">
        <v>73</v>
      </c>
      <c r="C42" s="10"/>
      <c r="D42" s="53">
        <v>928.96889</v>
      </c>
      <c r="E42" s="54">
        <v>723.22702</v>
      </c>
      <c r="F42" s="10"/>
      <c r="G42" s="53">
        <v>0</v>
      </c>
      <c r="H42" s="54">
        <v>0</v>
      </c>
      <c r="I42" s="10"/>
      <c r="J42" s="53">
        <v>0</v>
      </c>
      <c r="K42" s="54">
        <v>0</v>
      </c>
      <c r="L42" s="10"/>
      <c r="M42" s="53">
        <f t="shared" si="3"/>
        <v>928.96889</v>
      </c>
      <c r="N42" s="54">
        <f t="shared" si="4"/>
        <v>723.22702</v>
      </c>
    </row>
    <row r="43" spans="1:14" ht="15.75">
      <c r="A43" s="70" t="s">
        <v>52</v>
      </c>
      <c r="B43" s="71">
        <v>74</v>
      </c>
      <c r="C43" s="10"/>
      <c r="D43" s="53">
        <v>0.02</v>
      </c>
      <c r="E43" s="54">
        <v>0</v>
      </c>
      <c r="F43" s="10"/>
      <c r="G43" s="53">
        <v>0</v>
      </c>
      <c r="H43" s="54">
        <v>0</v>
      </c>
      <c r="I43" s="10"/>
      <c r="J43" s="53">
        <v>0</v>
      </c>
      <c r="K43" s="54">
        <v>0</v>
      </c>
      <c r="L43" s="10"/>
      <c r="M43" s="53">
        <f t="shared" si="3"/>
        <v>0.02</v>
      </c>
      <c r="N43" s="54">
        <f t="shared" si="4"/>
        <v>0</v>
      </c>
    </row>
    <row r="44" spans="1:14" ht="15.75">
      <c r="A44" s="72" t="s">
        <v>53</v>
      </c>
      <c r="B44" s="71">
        <v>75</v>
      </c>
      <c r="C44" s="10"/>
      <c r="D44" s="53">
        <v>0</v>
      </c>
      <c r="E44" s="54">
        <v>0</v>
      </c>
      <c r="F44" s="10"/>
      <c r="G44" s="53">
        <v>0</v>
      </c>
      <c r="H44" s="54">
        <v>0</v>
      </c>
      <c r="I44" s="10"/>
      <c r="J44" s="53">
        <v>0</v>
      </c>
      <c r="K44" s="54">
        <v>0</v>
      </c>
      <c r="L44" s="10"/>
      <c r="M44" s="53">
        <f t="shared" si="3"/>
        <v>0</v>
      </c>
      <c r="N44" s="54">
        <f t="shared" si="4"/>
        <v>0</v>
      </c>
    </row>
    <row r="45" spans="1:14" ht="15.75">
      <c r="A45" s="70" t="s">
        <v>54</v>
      </c>
      <c r="B45" s="71">
        <v>76</v>
      </c>
      <c r="C45" s="10"/>
      <c r="D45" s="58">
        <v>61468.184890000004</v>
      </c>
      <c r="E45" s="59">
        <v>58253.88342</v>
      </c>
      <c r="F45" s="10"/>
      <c r="G45" s="58">
        <v>881150</v>
      </c>
      <c r="H45" s="59">
        <v>1121773.90737</v>
      </c>
      <c r="I45" s="10"/>
      <c r="J45" s="58">
        <v>0</v>
      </c>
      <c r="K45" s="59">
        <v>0</v>
      </c>
      <c r="L45" s="10"/>
      <c r="M45" s="58">
        <f t="shared" si="3"/>
        <v>942618.18489</v>
      </c>
      <c r="N45" s="59">
        <f t="shared" si="4"/>
        <v>1180027.79079</v>
      </c>
    </row>
    <row r="46" spans="1:14" ht="15.75">
      <c r="A46" s="60" t="s">
        <v>37</v>
      </c>
      <c r="B46" s="61">
        <v>70</v>
      </c>
      <c r="C46" s="10"/>
      <c r="D46" s="62">
        <v>62471.29189000001</v>
      </c>
      <c r="E46" s="63">
        <v>59116.23873</v>
      </c>
      <c r="F46" s="10"/>
      <c r="G46" s="62">
        <f>+G40+G41+G42+G43+G44+G45</f>
        <v>881150</v>
      </c>
      <c r="H46" s="63">
        <v>1121773.90737</v>
      </c>
      <c r="I46" s="10"/>
      <c r="J46" s="62">
        <f>+J40+J41+J42+J43+J44+J45</f>
        <v>0</v>
      </c>
      <c r="K46" s="63">
        <v>0</v>
      </c>
      <c r="L46" s="10"/>
      <c r="M46" s="62">
        <f>+M40+M41+M42+M43+M44+M45</f>
        <v>943621.29189</v>
      </c>
      <c r="N46" s="63">
        <f>+N40+N41+N42+N43+N44+N45</f>
        <v>1180890.1461</v>
      </c>
    </row>
    <row r="47" spans="1:14" ht="15.75">
      <c r="A47" s="47" t="s">
        <v>55</v>
      </c>
      <c r="B47" s="48"/>
      <c r="C47" s="10"/>
      <c r="D47" s="49" t="s">
        <v>12</v>
      </c>
      <c r="E47" s="50" t="s">
        <v>12</v>
      </c>
      <c r="F47" s="10"/>
      <c r="G47" s="49" t="s">
        <v>12</v>
      </c>
      <c r="H47" s="50" t="s">
        <v>12</v>
      </c>
      <c r="I47" s="10"/>
      <c r="J47" s="49" t="s">
        <v>12</v>
      </c>
      <c r="K47" s="50" t="s">
        <v>12</v>
      </c>
      <c r="L47" s="10"/>
      <c r="M47" s="49" t="s">
        <v>12</v>
      </c>
      <c r="N47" s="50" t="s">
        <v>12</v>
      </c>
    </row>
    <row r="48" spans="1:14" ht="15.75">
      <c r="A48" s="51" t="s">
        <v>56</v>
      </c>
      <c r="B48" s="52">
        <v>81</v>
      </c>
      <c r="C48" s="10"/>
      <c r="D48" s="53">
        <v>0</v>
      </c>
      <c r="E48" s="54">
        <v>0</v>
      </c>
      <c r="F48" s="10"/>
      <c r="G48" s="53">
        <v>0</v>
      </c>
      <c r="H48" s="54">
        <v>0</v>
      </c>
      <c r="I48" s="10"/>
      <c r="J48" s="53">
        <v>0</v>
      </c>
      <c r="K48" s="54">
        <v>0</v>
      </c>
      <c r="L48" s="10"/>
      <c r="M48" s="53">
        <f>+D48+G48+J48</f>
        <v>0</v>
      </c>
      <c r="N48" s="54">
        <f>+E48+H48+K48</f>
        <v>0</v>
      </c>
    </row>
    <row r="49" spans="1:14" ht="15.75">
      <c r="A49" s="56" t="s">
        <v>57</v>
      </c>
      <c r="B49" s="57">
        <v>82</v>
      </c>
      <c r="C49" s="10"/>
      <c r="D49" s="58">
        <v>0</v>
      </c>
      <c r="E49" s="59">
        <v>58.89594</v>
      </c>
      <c r="F49" s="10"/>
      <c r="G49" s="58">
        <v>0</v>
      </c>
      <c r="H49" s="59">
        <v>0</v>
      </c>
      <c r="I49" s="10"/>
      <c r="J49" s="58">
        <v>521.92292</v>
      </c>
      <c r="K49" s="59">
        <v>442.00779</v>
      </c>
      <c r="L49" s="10"/>
      <c r="M49" s="58">
        <f>+D49+G49+J49</f>
        <v>521.92292</v>
      </c>
      <c r="N49" s="59">
        <f>+E49+H49+K49</f>
        <v>500.90373</v>
      </c>
    </row>
    <row r="50" spans="1:14" ht="15.75">
      <c r="A50" s="60" t="s">
        <v>58</v>
      </c>
      <c r="B50" s="61">
        <v>80</v>
      </c>
      <c r="C50" s="10"/>
      <c r="D50" s="62">
        <v>0</v>
      </c>
      <c r="E50" s="63">
        <v>58.89594</v>
      </c>
      <c r="F50" s="10"/>
      <c r="G50" s="62">
        <f>+G48+G49</f>
        <v>0</v>
      </c>
      <c r="H50" s="63">
        <v>0</v>
      </c>
      <c r="I50" s="10"/>
      <c r="J50" s="62">
        <f>+J48+J49</f>
        <v>521.92292</v>
      </c>
      <c r="K50" s="63">
        <v>442.00779</v>
      </c>
      <c r="L50" s="10"/>
      <c r="M50" s="62">
        <f>+M48+M49</f>
        <v>521.92292</v>
      </c>
      <c r="N50" s="63">
        <f>+N48+N49</f>
        <v>500.90373</v>
      </c>
    </row>
    <row r="51" spans="1:14" ht="3" customHeight="1">
      <c r="A51" s="47"/>
      <c r="B51" s="48"/>
      <c r="C51" s="10"/>
      <c r="D51" s="64"/>
      <c r="E51" s="65"/>
      <c r="F51" s="10"/>
      <c r="G51" s="64"/>
      <c r="H51" s="65"/>
      <c r="I51" s="10"/>
      <c r="J51" s="64"/>
      <c r="K51" s="65"/>
      <c r="L51" s="10"/>
      <c r="M51" s="64"/>
      <c r="N51" s="65"/>
    </row>
    <row r="52" spans="1:14" ht="19.5" thickBot="1">
      <c r="A52" s="66" t="s">
        <v>59</v>
      </c>
      <c r="B52" s="67">
        <v>200</v>
      </c>
      <c r="C52" s="10"/>
      <c r="D52" s="68">
        <v>85431.72486</v>
      </c>
      <c r="E52" s="69">
        <v>83394.22802</v>
      </c>
      <c r="F52" s="10"/>
      <c r="G52" s="68">
        <f>+G34+G38+G46+G50</f>
        <v>881150</v>
      </c>
      <c r="H52" s="69">
        <v>1121773.90737</v>
      </c>
      <c r="I52" s="10"/>
      <c r="J52" s="68">
        <f>+J34+J38+J46+J50</f>
        <v>521.92292</v>
      </c>
      <c r="K52" s="69">
        <v>442.00779</v>
      </c>
      <c r="L52" s="10"/>
      <c r="M52" s="68">
        <f>+M34+M38+M46+M50</f>
        <v>967103.64778</v>
      </c>
      <c r="N52" s="69">
        <f>+N34+N38+N46+N50</f>
        <v>1205610.14318</v>
      </c>
    </row>
    <row r="53" spans="1:14" ht="4.5" customHeight="1">
      <c r="A53" s="47"/>
      <c r="B53" s="48"/>
      <c r="C53" s="10"/>
      <c r="D53" s="73"/>
      <c r="E53" s="65"/>
      <c r="F53" s="10"/>
      <c r="G53" s="73"/>
      <c r="H53" s="65"/>
      <c r="I53" s="10"/>
      <c r="J53" s="73"/>
      <c r="K53" s="65"/>
      <c r="L53" s="10"/>
      <c r="M53" s="73"/>
      <c r="N53" s="65"/>
    </row>
    <row r="54" spans="1:14" ht="19.5" customHeight="1" thickBot="1">
      <c r="A54" s="74" t="s">
        <v>60</v>
      </c>
      <c r="B54" s="75">
        <v>300</v>
      </c>
      <c r="C54" s="10"/>
      <c r="D54" s="76">
        <v>112775</v>
      </c>
      <c r="E54" s="77">
        <v>111553</v>
      </c>
      <c r="F54" s="10"/>
      <c r="G54" s="76">
        <f>+ROUND(+G28+G52,0)</f>
        <v>881150</v>
      </c>
      <c r="H54" s="77">
        <v>1121774</v>
      </c>
      <c r="I54" s="10"/>
      <c r="J54" s="76">
        <f>+ROUND(+J28+J52,0)</f>
        <v>897</v>
      </c>
      <c r="K54" s="77">
        <v>828</v>
      </c>
      <c r="L54" s="10"/>
      <c r="M54" s="76">
        <f>+ROUND(+M28+M52,0)</f>
        <v>994823</v>
      </c>
      <c r="N54" s="77">
        <f>+ROUND(+N28+N52,0)</f>
        <v>1234156</v>
      </c>
    </row>
    <row r="55" spans="1:14" ht="17.25" customHeight="1" thickTop="1">
      <c r="A55" s="78"/>
      <c r="B55" s="79"/>
      <c r="C55" s="80"/>
      <c r="D55" s="81"/>
      <c r="E55" s="80"/>
      <c r="F55" s="80"/>
      <c r="G55" s="81"/>
      <c r="H55" s="80"/>
      <c r="I55" s="80"/>
      <c r="J55" s="81"/>
      <c r="K55" s="80"/>
      <c r="L55" s="80"/>
      <c r="M55" s="81"/>
      <c r="N55" s="80"/>
    </row>
    <row r="56" spans="1:14" ht="12.75" customHeight="1">
      <c r="A56" s="82"/>
      <c r="B56" s="83"/>
      <c r="C56" s="10"/>
      <c r="D56" s="84" t="s">
        <v>12</v>
      </c>
      <c r="E56" s="84" t="s">
        <v>12</v>
      </c>
      <c r="F56" s="10"/>
      <c r="G56" s="84" t="str">
        <f>+IF(+OR(G55&lt;0),"НЕРАВНЕНИЕ !"," ")</f>
        <v> </v>
      </c>
      <c r="H56" s="84" t="s">
        <v>12</v>
      </c>
      <c r="I56" s="10"/>
      <c r="J56" s="84" t="str">
        <f>+IF(+OR(J55&lt;0),"НЕРАВНЕНИЕ !"," ")</f>
        <v> </v>
      </c>
      <c r="K56" s="84" t="s">
        <v>12</v>
      </c>
      <c r="L56" s="10"/>
      <c r="M56" s="84" t="str">
        <f>+IF(+OR(M55&lt;0),"НЕРАВНЕНИЕ !"," ")</f>
        <v> </v>
      </c>
      <c r="N56" s="84" t="str">
        <f>+IF(+OR(N55&lt;0),"НЕРАВНЕНИЕ !"," ")</f>
        <v> </v>
      </c>
    </row>
    <row r="57" spans="1:14" ht="19.5" thickBot="1">
      <c r="A57" s="18" t="s">
        <v>61</v>
      </c>
      <c r="B57" s="8"/>
      <c r="C57" s="10"/>
      <c r="D57" s="8"/>
      <c r="E57" s="8"/>
      <c r="F57" s="10"/>
      <c r="G57" s="8"/>
      <c r="H57" s="8"/>
      <c r="I57" s="10"/>
      <c r="J57" s="8"/>
      <c r="K57" s="8"/>
      <c r="L57" s="10"/>
      <c r="M57" s="85" t="s">
        <v>62</v>
      </c>
      <c r="N57" s="85"/>
    </row>
    <row r="58" spans="1:14" ht="13.5" customHeight="1" thickTop="1">
      <c r="A58" s="86"/>
      <c r="B58" s="217" t="s">
        <v>9</v>
      </c>
      <c r="C58" s="20"/>
      <c r="D58" s="22" t="s">
        <v>195</v>
      </c>
      <c r="E58" s="23" t="s">
        <v>195</v>
      </c>
      <c r="F58" s="20"/>
      <c r="G58" s="24" t="s">
        <v>63</v>
      </c>
      <c r="H58" s="25" t="s">
        <v>197</v>
      </c>
      <c r="I58" s="20" t="s">
        <v>12</v>
      </c>
      <c r="J58" s="26" t="s">
        <v>13</v>
      </c>
      <c r="K58" s="27" t="s">
        <v>13</v>
      </c>
      <c r="L58" s="20"/>
      <c r="M58" s="213" t="s">
        <v>14</v>
      </c>
      <c r="N58" s="214"/>
    </row>
    <row r="59" spans="1:14" ht="13.5" customHeight="1" thickBot="1">
      <c r="A59" s="87" t="s">
        <v>15</v>
      </c>
      <c r="B59" s="218"/>
      <c r="C59" s="20"/>
      <c r="D59" s="88" t="s">
        <v>196</v>
      </c>
      <c r="E59" s="30" t="s">
        <v>196</v>
      </c>
      <c r="F59" s="20"/>
      <c r="G59" s="89" t="s">
        <v>64</v>
      </c>
      <c r="H59" s="32" t="s">
        <v>64</v>
      </c>
      <c r="I59" s="20"/>
      <c r="J59" s="90" t="s">
        <v>18</v>
      </c>
      <c r="K59" s="34" t="s">
        <v>18</v>
      </c>
      <c r="L59" s="20"/>
      <c r="M59" s="215"/>
      <c r="N59" s="216"/>
    </row>
    <row r="60" spans="1:14" ht="30.75" customHeight="1" thickBot="1">
      <c r="A60" s="91">
        <v>0</v>
      </c>
      <c r="B60" s="219"/>
      <c r="C60" s="10"/>
      <c r="D60" s="92" t="s">
        <v>19</v>
      </c>
      <c r="E60" s="93" t="s">
        <v>19</v>
      </c>
      <c r="F60" s="10"/>
      <c r="G60" s="94" t="s">
        <v>19</v>
      </c>
      <c r="H60" s="93" t="s">
        <v>19</v>
      </c>
      <c r="I60" s="10"/>
      <c r="J60" s="94" t="s">
        <v>19</v>
      </c>
      <c r="K60" s="93" t="s">
        <v>19</v>
      </c>
      <c r="L60" s="10"/>
      <c r="M60" s="94" t="s">
        <v>19</v>
      </c>
      <c r="N60" s="93" t="s">
        <v>20</v>
      </c>
    </row>
    <row r="61" spans="1:14" ht="16.5" thickBot="1">
      <c r="A61" s="95" t="s">
        <v>21</v>
      </c>
      <c r="B61" s="96" t="s">
        <v>22</v>
      </c>
      <c r="C61" s="10"/>
      <c r="D61" s="97">
        <v>1</v>
      </c>
      <c r="E61" s="98">
        <v>1</v>
      </c>
      <c r="F61" s="10"/>
      <c r="G61" s="97">
        <v>3</v>
      </c>
      <c r="H61" s="98">
        <v>3</v>
      </c>
      <c r="I61" s="10"/>
      <c r="J61" s="97">
        <v>5</v>
      </c>
      <c r="K61" s="98">
        <v>5</v>
      </c>
      <c r="L61" s="10"/>
      <c r="M61" s="97">
        <v>7</v>
      </c>
      <c r="N61" s="98">
        <v>8</v>
      </c>
    </row>
    <row r="62" spans="1:14" ht="15.75">
      <c r="A62" s="99" t="s">
        <v>65</v>
      </c>
      <c r="B62" s="100"/>
      <c r="C62" s="10"/>
      <c r="D62" s="101"/>
      <c r="E62" s="50"/>
      <c r="F62" s="10"/>
      <c r="G62" s="101"/>
      <c r="H62" s="50"/>
      <c r="I62" s="10"/>
      <c r="J62" s="101"/>
      <c r="K62" s="50"/>
      <c r="L62" s="10"/>
      <c r="M62" s="101"/>
      <c r="N62" s="50"/>
    </row>
    <row r="63" spans="1:14" ht="15.75">
      <c r="A63" s="102" t="s">
        <v>66</v>
      </c>
      <c r="B63" s="103">
        <v>401</v>
      </c>
      <c r="C63" s="10"/>
      <c r="D63" s="104">
        <v>0</v>
      </c>
      <c r="E63" s="105">
        <v>0</v>
      </c>
      <c r="F63" s="10"/>
      <c r="G63" s="53">
        <v>0</v>
      </c>
      <c r="H63" s="54">
        <v>0</v>
      </c>
      <c r="I63" s="10"/>
      <c r="J63" s="53">
        <v>0</v>
      </c>
      <c r="K63" s="54">
        <v>0</v>
      </c>
      <c r="L63" s="10"/>
      <c r="M63" s="53">
        <f>+D63+G63+J63</f>
        <v>0</v>
      </c>
      <c r="N63" s="54">
        <f>+E63+H63+K63</f>
        <v>0</v>
      </c>
    </row>
    <row r="64" spans="1:14" ht="15.75">
      <c r="A64" s="51" t="s">
        <v>67</v>
      </c>
      <c r="B64" s="106">
        <v>402</v>
      </c>
      <c r="C64" s="10"/>
      <c r="D64" s="53">
        <v>103337.68727</v>
      </c>
      <c r="E64" s="54">
        <v>106370.52086</v>
      </c>
      <c r="F64" s="10"/>
      <c r="G64" s="53">
        <f>-2709-128065</f>
        <v>-130774</v>
      </c>
      <c r="H64" s="54">
        <v>-106882</v>
      </c>
      <c r="I64" s="10"/>
      <c r="J64" s="53">
        <v>386.21097</v>
      </c>
      <c r="K64" s="54">
        <v>111.60116000000001</v>
      </c>
      <c r="L64" s="10"/>
      <c r="M64" s="53">
        <f>+D64+G64+J64</f>
        <v>-27050.101760000005</v>
      </c>
      <c r="N64" s="54">
        <f>+E64+H64+K64</f>
        <v>-399.87797999999583</v>
      </c>
    </row>
    <row r="65" spans="1:14" ht="15.75">
      <c r="A65" s="56" t="s">
        <v>68</v>
      </c>
      <c r="B65" s="107">
        <v>403</v>
      </c>
      <c r="C65" s="10"/>
      <c r="D65" s="58">
        <v>831.42635</v>
      </c>
      <c r="E65" s="59">
        <v>-3032.8335899999997</v>
      </c>
      <c r="F65" s="10"/>
      <c r="G65" s="58">
        <f>-640-103589</f>
        <v>-104229</v>
      </c>
      <c r="H65" s="59">
        <v>-23892</v>
      </c>
      <c r="I65" s="10"/>
      <c r="J65" s="58">
        <v>-10.8913</v>
      </c>
      <c r="K65" s="59">
        <v>274.60981</v>
      </c>
      <c r="L65" s="10"/>
      <c r="M65" s="58">
        <f>+D65+G65+J65</f>
        <v>-103408.46495000001</v>
      </c>
      <c r="N65" s="59">
        <f>+E65+H65+K65</f>
        <v>-26650.223779999997</v>
      </c>
    </row>
    <row r="66" spans="1:14" ht="19.5" thickBot="1">
      <c r="A66" s="108" t="s">
        <v>69</v>
      </c>
      <c r="B66" s="109">
        <v>400</v>
      </c>
      <c r="C66" s="10"/>
      <c r="D66" s="68">
        <v>104169.11361999999</v>
      </c>
      <c r="E66" s="69">
        <v>103337.68727000001</v>
      </c>
      <c r="F66" s="10"/>
      <c r="G66" s="68">
        <f>+G63+G64+G65</f>
        <v>-235003</v>
      </c>
      <c r="H66" s="69">
        <v>-130774</v>
      </c>
      <c r="I66" s="10"/>
      <c r="J66" s="68">
        <f>+J63+J64+J65</f>
        <v>375.31967</v>
      </c>
      <c r="K66" s="69">
        <v>386.21097</v>
      </c>
      <c r="L66" s="10"/>
      <c r="M66" s="68">
        <f>+M63+M64+M65</f>
        <v>-130458.56671000001</v>
      </c>
      <c r="N66" s="69">
        <f>+N63+N64+N65</f>
        <v>-27050.101759999994</v>
      </c>
    </row>
    <row r="67" spans="1:14" ht="15.75">
      <c r="A67" s="110" t="s">
        <v>70</v>
      </c>
      <c r="B67" s="111"/>
      <c r="C67" s="10"/>
      <c r="D67" s="45"/>
      <c r="E67" s="46"/>
      <c r="F67" s="10"/>
      <c r="G67" s="45"/>
      <c r="H67" s="46"/>
      <c r="I67" s="10"/>
      <c r="J67" s="45"/>
      <c r="K67" s="46"/>
      <c r="L67" s="10"/>
      <c r="M67" s="45"/>
      <c r="N67" s="46"/>
    </row>
    <row r="68" spans="1:14" ht="15.75">
      <c r="A68" s="99" t="s">
        <v>71</v>
      </c>
      <c r="B68" s="100"/>
      <c r="C68" s="10"/>
      <c r="D68" s="49" t="s">
        <v>12</v>
      </c>
      <c r="E68" s="50" t="s">
        <v>12</v>
      </c>
      <c r="F68" s="10"/>
      <c r="G68" s="49" t="s">
        <v>12</v>
      </c>
      <c r="H68" s="50" t="s">
        <v>12</v>
      </c>
      <c r="I68" s="10"/>
      <c r="J68" s="49" t="s">
        <v>12</v>
      </c>
      <c r="K68" s="50" t="s">
        <v>12</v>
      </c>
      <c r="L68" s="10"/>
      <c r="M68" s="49" t="s">
        <v>12</v>
      </c>
      <c r="N68" s="50" t="s">
        <v>12</v>
      </c>
    </row>
    <row r="69" spans="1:14" ht="15.75">
      <c r="A69" s="51" t="s">
        <v>72</v>
      </c>
      <c r="B69" s="106">
        <v>511</v>
      </c>
      <c r="C69" s="10"/>
      <c r="D69" s="53">
        <v>0</v>
      </c>
      <c r="E69" s="54">
        <v>0</v>
      </c>
      <c r="F69" s="10"/>
      <c r="G69" s="53">
        <v>0</v>
      </c>
      <c r="H69" s="54">
        <v>0</v>
      </c>
      <c r="I69" s="10"/>
      <c r="J69" s="53">
        <v>0</v>
      </c>
      <c r="K69" s="54">
        <v>0</v>
      </c>
      <c r="L69" s="10"/>
      <c r="M69" s="53">
        <f>+D69+G69+J69</f>
        <v>0</v>
      </c>
      <c r="N69" s="54">
        <f>+E69+H69+K69</f>
        <v>0</v>
      </c>
    </row>
    <row r="70" spans="1:14" ht="15.75">
      <c r="A70" s="51" t="s">
        <v>73</v>
      </c>
      <c r="B70" s="106">
        <v>512</v>
      </c>
      <c r="C70" s="10"/>
      <c r="D70" s="53">
        <v>0</v>
      </c>
      <c r="E70" s="54">
        <v>0</v>
      </c>
      <c r="F70" s="10"/>
      <c r="G70" s="53">
        <v>0</v>
      </c>
      <c r="H70" s="54">
        <v>0</v>
      </c>
      <c r="I70" s="10"/>
      <c r="J70" s="53">
        <v>0</v>
      </c>
      <c r="K70" s="54">
        <v>0</v>
      </c>
      <c r="L70" s="10"/>
      <c r="M70" s="53">
        <f>+D70+G70+J70</f>
        <v>0</v>
      </c>
      <c r="N70" s="54">
        <f>+E70+H70+K70</f>
        <v>0</v>
      </c>
    </row>
    <row r="71" spans="1:14" ht="15.75">
      <c r="A71" s="56" t="s">
        <v>74</v>
      </c>
      <c r="B71" s="107">
        <v>513</v>
      </c>
      <c r="C71" s="10"/>
      <c r="D71" s="58">
        <v>0</v>
      </c>
      <c r="E71" s="59">
        <v>0</v>
      </c>
      <c r="F71" s="10"/>
      <c r="G71" s="58">
        <v>0</v>
      </c>
      <c r="H71" s="59">
        <v>0</v>
      </c>
      <c r="I71" s="10"/>
      <c r="J71" s="58">
        <v>0</v>
      </c>
      <c r="K71" s="59">
        <v>0</v>
      </c>
      <c r="L71" s="10"/>
      <c r="M71" s="58">
        <f>+D71+G71+J71</f>
        <v>0</v>
      </c>
      <c r="N71" s="59">
        <f>+E71+H71+K71</f>
        <v>0</v>
      </c>
    </row>
    <row r="72" spans="1:14" ht="15.75">
      <c r="A72" s="60" t="s">
        <v>32</v>
      </c>
      <c r="B72" s="112">
        <v>510</v>
      </c>
      <c r="C72" s="10"/>
      <c r="D72" s="62">
        <v>0</v>
      </c>
      <c r="E72" s="63">
        <v>0</v>
      </c>
      <c r="F72" s="10"/>
      <c r="G72" s="62">
        <f>+G69+G70+G71</f>
        <v>0</v>
      </c>
      <c r="H72" s="63">
        <v>0</v>
      </c>
      <c r="I72" s="10"/>
      <c r="J72" s="62">
        <f>+J69+J70+J71</f>
        <v>0</v>
      </c>
      <c r="K72" s="63">
        <v>0</v>
      </c>
      <c r="L72" s="10"/>
      <c r="M72" s="62">
        <f>+M69+M70+M71</f>
        <v>0</v>
      </c>
      <c r="N72" s="63">
        <f>+N69+N70+N71</f>
        <v>0</v>
      </c>
    </row>
    <row r="73" spans="1:14" ht="15.75">
      <c r="A73" s="47" t="s">
        <v>75</v>
      </c>
      <c r="B73" s="113"/>
      <c r="C73" s="10"/>
      <c r="D73" s="49" t="s">
        <v>12</v>
      </c>
      <c r="E73" s="50" t="s">
        <v>12</v>
      </c>
      <c r="F73" s="10"/>
      <c r="G73" s="49" t="s">
        <v>12</v>
      </c>
      <c r="H73" s="50" t="s">
        <v>12</v>
      </c>
      <c r="I73" s="10"/>
      <c r="J73" s="49" t="s">
        <v>12</v>
      </c>
      <c r="K73" s="50" t="s">
        <v>12</v>
      </c>
      <c r="L73" s="10"/>
      <c r="M73" s="49" t="s">
        <v>12</v>
      </c>
      <c r="N73" s="50" t="s">
        <v>12</v>
      </c>
    </row>
    <row r="74" spans="1:14" ht="15.75">
      <c r="A74" s="51" t="s">
        <v>76</v>
      </c>
      <c r="B74" s="106">
        <v>521</v>
      </c>
      <c r="C74" s="10"/>
      <c r="D74" s="53">
        <v>0</v>
      </c>
      <c r="E74" s="54">
        <v>0</v>
      </c>
      <c r="F74" s="10"/>
      <c r="G74" s="53">
        <v>0</v>
      </c>
      <c r="H74" s="54">
        <v>0</v>
      </c>
      <c r="I74" s="10"/>
      <c r="J74" s="53">
        <v>0</v>
      </c>
      <c r="K74" s="54">
        <v>0</v>
      </c>
      <c r="L74" s="10"/>
      <c r="M74" s="53">
        <f aca="true" t="shared" si="5" ref="M74:M82">+D74+G74+J74</f>
        <v>0</v>
      </c>
      <c r="N74" s="54">
        <f aca="true" t="shared" si="6" ref="N74:N82">+E74+H74+K74</f>
        <v>0</v>
      </c>
    </row>
    <row r="75" spans="1:14" ht="15.75">
      <c r="A75" s="51" t="s">
        <v>77</v>
      </c>
      <c r="B75" s="106">
        <f aca="true" t="shared" si="7" ref="B75:B82">1+B74</f>
        <v>522</v>
      </c>
      <c r="C75" s="10"/>
      <c r="D75" s="53">
        <v>886.59362</v>
      </c>
      <c r="E75" s="54">
        <v>1395.44402</v>
      </c>
      <c r="F75" s="10"/>
      <c r="G75" s="53">
        <v>0</v>
      </c>
      <c r="H75" s="54">
        <v>0</v>
      </c>
      <c r="I75" s="10"/>
      <c r="J75" s="53">
        <v>0</v>
      </c>
      <c r="K75" s="54">
        <v>0</v>
      </c>
      <c r="L75" s="10"/>
      <c r="M75" s="53">
        <f t="shared" si="5"/>
        <v>886.59362</v>
      </c>
      <c r="N75" s="54">
        <f t="shared" si="6"/>
        <v>1395.44402</v>
      </c>
    </row>
    <row r="76" spans="1:14" ht="15.75">
      <c r="A76" s="51" t="s">
        <v>78</v>
      </c>
      <c r="B76" s="106">
        <f t="shared" si="7"/>
        <v>523</v>
      </c>
      <c r="C76" s="10"/>
      <c r="D76" s="53">
        <v>0</v>
      </c>
      <c r="E76" s="54">
        <v>0</v>
      </c>
      <c r="F76" s="10"/>
      <c r="G76" s="53">
        <v>0</v>
      </c>
      <c r="H76" s="54">
        <v>0</v>
      </c>
      <c r="I76" s="10"/>
      <c r="J76" s="53">
        <v>0</v>
      </c>
      <c r="K76" s="54">
        <v>0</v>
      </c>
      <c r="L76" s="10"/>
      <c r="M76" s="53">
        <f t="shared" si="5"/>
        <v>0</v>
      </c>
      <c r="N76" s="54">
        <f t="shared" si="6"/>
        <v>0</v>
      </c>
    </row>
    <row r="77" spans="1:14" ht="15.75">
      <c r="A77" s="51" t="s">
        <v>79</v>
      </c>
      <c r="B77" s="106">
        <f t="shared" si="7"/>
        <v>524</v>
      </c>
      <c r="C77" s="10"/>
      <c r="D77" s="53">
        <v>22.53276</v>
      </c>
      <c r="E77" s="54">
        <v>55.356919999999995</v>
      </c>
      <c r="F77" s="10"/>
      <c r="G77" s="53">
        <v>0</v>
      </c>
      <c r="H77" s="54">
        <v>0</v>
      </c>
      <c r="I77" s="10"/>
      <c r="J77" s="53">
        <v>0</v>
      </c>
      <c r="K77" s="54">
        <v>0</v>
      </c>
      <c r="L77" s="10"/>
      <c r="M77" s="53">
        <f t="shared" si="5"/>
        <v>22.53276</v>
      </c>
      <c r="N77" s="54">
        <f t="shared" si="6"/>
        <v>55.356919999999995</v>
      </c>
    </row>
    <row r="78" spans="1:14" ht="15.75">
      <c r="A78" s="51" t="s">
        <v>80</v>
      </c>
      <c r="B78" s="106">
        <f t="shared" si="7"/>
        <v>525</v>
      </c>
      <c r="C78" s="10"/>
      <c r="D78" s="114">
        <v>26.03011</v>
      </c>
      <c r="E78" s="115">
        <v>11.62796</v>
      </c>
      <c r="F78" s="10"/>
      <c r="G78" s="114">
        <v>0</v>
      </c>
      <c r="H78" s="115">
        <v>0</v>
      </c>
      <c r="I78" s="10"/>
      <c r="J78" s="114">
        <v>0</v>
      </c>
      <c r="K78" s="115">
        <v>0</v>
      </c>
      <c r="L78" s="10"/>
      <c r="M78" s="114">
        <f t="shared" si="5"/>
        <v>26.03011</v>
      </c>
      <c r="N78" s="115">
        <f t="shared" si="6"/>
        <v>11.62796</v>
      </c>
    </row>
    <row r="79" spans="1:14" ht="15.75">
      <c r="A79" s="72" t="s">
        <v>81</v>
      </c>
      <c r="B79" s="106">
        <f t="shared" si="7"/>
        <v>526</v>
      </c>
      <c r="C79" s="10"/>
      <c r="D79" s="53">
        <v>0</v>
      </c>
      <c r="E79" s="54">
        <v>0</v>
      </c>
      <c r="F79" s="10"/>
      <c r="G79" s="53">
        <v>0</v>
      </c>
      <c r="H79" s="54">
        <v>0</v>
      </c>
      <c r="I79" s="10"/>
      <c r="J79" s="53">
        <v>0</v>
      </c>
      <c r="K79" s="54">
        <v>0</v>
      </c>
      <c r="L79" s="10"/>
      <c r="M79" s="53">
        <f t="shared" si="5"/>
        <v>0</v>
      </c>
      <c r="N79" s="54">
        <f t="shared" si="6"/>
        <v>0</v>
      </c>
    </row>
    <row r="80" spans="1:14" ht="15.75">
      <c r="A80" s="72" t="s">
        <v>82</v>
      </c>
      <c r="B80" s="106">
        <f t="shared" si="7"/>
        <v>527</v>
      </c>
      <c r="C80" s="10"/>
      <c r="D80" s="53">
        <v>3030.70112</v>
      </c>
      <c r="E80" s="54">
        <v>2833.57639</v>
      </c>
      <c r="F80" s="10"/>
      <c r="G80" s="53">
        <v>2869.94971</v>
      </c>
      <c r="H80" s="54">
        <v>2214</v>
      </c>
      <c r="I80" s="10"/>
      <c r="J80" s="53">
        <v>0</v>
      </c>
      <c r="K80" s="54">
        <v>0</v>
      </c>
      <c r="L80" s="10"/>
      <c r="M80" s="53">
        <f t="shared" si="5"/>
        <v>5900.6508300000005</v>
      </c>
      <c r="N80" s="54">
        <f t="shared" si="6"/>
        <v>5047.57639</v>
      </c>
    </row>
    <row r="81" spans="1:14" ht="15.75">
      <c r="A81" s="72" t="s">
        <v>83</v>
      </c>
      <c r="B81" s="106">
        <f t="shared" si="7"/>
        <v>528</v>
      </c>
      <c r="C81" s="10"/>
      <c r="D81" s="53">
        <v>0</v>
      </c>
      <c r="E81" s="54">
        <v>0</v>
      </c>
      <c r="F81" s="10"/>
      <c r="G81" s="53">
        <v>0</v>
      </c>
      <c r="H81" s="54">
        <v>0</v>
      </c>
      <c r="I81" s="10"/>
      <c r="J81" s="53">
        <v>0</v>
      </c>
      <c r="K81" s="54">
        <v>0</v>
      </c>
      <c r="L81" s="10"/>
      <c r="M81" s="53">
        <f t="shared" si="5"/>
        <v>0</v>
      </c>
      <c r="N81" s="54">
        <f t="shared" si="6"/>
        <v>0</v>
      </c>
    </row>
    <row r="82" spans="1:14" ht="15.75">
      <c r="A82" s="56" t="s">
        <v>84</v>
      </c>
      <c r="B82" s="107">
        <f t="shared" si="7"/>
        <v>529</v>
      </c>
      <c r="C82" s="10"/>
      <c r="D82" s="58">
        <v>625.07001</v>
      </c>
      <c r="E82" s="59">
        <v>28.67416</v>
      </c>
      <c r="F82" s="10"/>
      <c r="G82" s="58">
        <f>481+1112802</f>
        <v>1113283</v>
      </c>
      <c r="H82" s="59">
        <v>1250334</v>
      </c>
      <c r="I82" s="10"/>
      <c r="J82" s="58">
        <v>521.92292</v>
      </c>
      <c r="K82" s="59">
        <v>442.00779</v>
      </c>
      <c r="L82" s="10"/>
      <c r="M82" s="58">
        <f t="shared" si="5"/>
        <v>1114429.99293</v>
      </c>
      <c r="N82" s="59">
        <f t="shared" si="6"/>
        <v>1250804.6819499999</v>
      </c>
    </row>
    <row r="83" spans="1:14" ht="15.75">
      <c r="A83" s="60" t="s">
        <v>47</v>
      </c>
      <c r="B83" s="116">
        <v>520</v>
      </c>
      <c r="C83" s="10"/>
      <c r="D83" s="117">
        <v>4590.92762</v>
      </c>
      <c r="E83" s="118">
        <v>4324.67945</v>
      </c>
      <c r="F83" s="10"/>
      <c r="G83" s="117">
        <f>+SUM(G74:G82)</f>
        <v>1116152.94971</v>
      </c>
      <c r="H83" s="118">
        <v>1252548</v>
      </c>
      <c r="I83" s="10"/>
      <c r="J83" s="117">
        <f>+SUM(J74:J82)</f>
        <v>521.92292</v>
      </c>
      <c r="K83" s="118">
        <v>442.00779</v>
      </c>
      <c r="L83" s="10"/>
      <c r="M83" s="117">
        <f>+SUM(M74:M82)</f>
        <v>1121265.8002499999</v>
      </c>
      <c r="N83" s="118">
        <f>+SUM(N74:N82)</f>
        <v>1257314.6872399999</v>
      </c>
    </row>
    <row r="84" spans="1:14" ht="15.75">
      <c r="A84" s="119" t="s">
        <v>85</v>
      </c>
      <c r="B84" s="113"/>
      <c r="C84" s="10"/>
      <c r="D84" s="49" t="s">
        <v>12</v>
      </c>
      <c r="E84" s="50" t="s">
        <v>12</v>
      </c>
      <c r="F84" s="10"/>
      <c r="G84" s="49" t="s">
        <v>12</v>
      </c>
      <c r="H84" s="50" t="s">
        <v>12</v>
      </c>
      <c r="I84" s="10"/>
      <c r="J84" s="49" t="s">
        <v>12</v>
      </c>
      <c r="K84" s="50" t="s">
        <v>12</v>
      </c>
      <c r="L84" s="10"/>
      <c r="M84" s="49" t="s">
        <v>12</v>
      </c>
      <c r="N84" s="50" t="s">
        <v>12</v>
      </c>
    </row>
    <row r="85" spans="1:14" ht="15.75">
      <c r="A85" s="72" t="s">
        <v>86</v>
      </c>
      <c r="B85" s="106">
        <v>531</v>
      </c>
      <c r="C85" s="10"/>
      <c r="D85" s="53">
        <v>4015.31259</v>
      </c>
      <c r="E85" s="54">
        <v>3891.0496000000003</v>
      </c>
      <c r="F85" s="10"/>
      <c r="G85" s="53">
        <v>0</v>
      </c>
      <c r="H85" s="54">
        <v>0</v>
      </c>
      <c r="I85" s="10"/>
      <c r="J85" s="53">
        <v>0</v>
      </c>
      <c r="K85" s="54">
        <v>0</v>
      </c>
      <c r="L85" s="10"/>
      <c r="M85" s="53">
        <f>+D85+G85+J85</f>
        <v>4015.31259</v>
      </c>
      <c r="N85" s="54">
        <f>+E85+H85+K85</f>
        <v>3891.0496000000003</v>
      </c>
    </row>
    <row r="86" spans="1:14" ht="15.75">
      <c r="A86" s="120" t="s">
        <v>87</v>
      </c>
      <c r="B86" s="107">
        <v>532</v>
      </c>
      <c r="C86" s="10"/>
      <c r="D86" s="58">
        <v>0</v>
      </c>
      <c r="E86" s="59">
        <v>0</v>
      </c>
      <c r="F86" s="10"/>
      <c r="G86" s="58">
        <v>0</v>
      </c>
      <c r="H86" s="59">
        <v>0</v>
      </c>
      <c r="I86" s="10"/>
      <c r="J86" s="58">
        <v>0</v>
      </c>
      <c r="K86" s="59">
        <v>0</v>
      </c>
      <c r="L86" s="10"/>
      <c r="M86" s="58">
        <f>+D86+G86+J86</f>
        <v>0</v>
      </c>
      <c r="N86" s="59">
        <f>+E86+H86+K86</f>
        <v>0</v>
      </c>
    </row>
    <row r="87" spans="1:14" ht="15.75">
      <c r="A87" s="60" t="s">
        <v>37</v>
      </c>
      <c r="B87" s="112">
        <v>530</v>
      </c>
      <c r="C87" s="10"/>
      <c r="D87" s="62">
        <v>4015.31259</v>
      </c>
      <c r="E87" s="63">
        <v>3891.0496000000003</v>
      </c>
      <c r="F87" s="10"/>
      <c r="G87" s="62">
        <f>+G85+G86</f>
        <v>0</v>
      </c>
      <c r="H87" s="63">
        <v>0</v>
      </c>
      <c r="I87" s="10"/>
      <c r="J87" s="62">
        <f>+J85+J86</f>
        <v>0</v>
      </c>
      <c r="K87" s="63">
        <v>0</v>
      </c>
      <c r="L87" s="10"/>
      <c r="M87" s="62">
        <f>+M85+M86</f>
        <v>4015.31259</v>
      </c>
      <c r="N87" s="63">
        <f>+N85+N86</f>
        <v>3891.0496000000003</v>
      </c>
    </row>
    <row r="88" spans="1:14" ht="5.25" customHeight="1">
      <c r="A88" s="47"/>
      <c r="B88" s="113"/>
      <c r="C88" s="10"/>
      <c r="D88" s="64"/>
      <c r="E88" s="65"/>
      <c r="F88" s="10"/>
      <c r="G88" s="64"/>
      <c r="H88" s="65"/>
      <c r="I88" s="10"/>
      <c r="J88" s="64"/>
      <c r="K88" s="65"/>
      <c r="L88" s="10"/>
      <c r="M88" s="64"/>
      <c r="N88" s="65"/>
    </row>
    <row r="89" spans="1:14" ht="19.5" thickBot="1">
      <c r="A89" s="108" t="s">
        <v>88</v>
      </c>
      <c r="B89" s="109">
        <v>500</v>
      </c>
      <c r="C89" s="10"/>
      <c r="D89" s="68">
        <v>8606.24021</v>
      </c>
      <c r="E89" s="69">
        <v>8215.72905</v>
      </c>
      <c r="F89" s="10"/>
      <c r="G89" s="68">
        <f>+G72+G83+G87</f>
        <v>1116152.94971</v>
      </c>
      <c r="H89" s="69">
        <v>1252548</v>
      </c>
      <c r="I89" s="10"/>
      <c r="J89" s="68">
        <f>+J72+J83+J87</f>
        <v>521.92292</v>
      </c>
      <c r="K89" s="69">
        <v>442.00779</v>
      </c>
      <c r="L89" s="10"/>
      <c r="M89" s="68">
        <f>+M72+M83+M87</f>
        <v>1125281.1128399998</v>
      </c>
      <c r="N89" s="69">
        <f>+N72+N83+N87</f>
        <v>1261205.73684</v>
      </c>
    </row>
    <row r="90" spans="1:14" ht="4.5" customHeight="1">
      <c r="A90" s="47"/>
      <c r="B90" s="113"/>
      <c r="C90" s="10"/>
      <c r="D90" s="64"/>
      <c r="E90" s="65"/>
      <c r="F90" s="10"/>
      <c r="G90" s="64"/>
      <c r="H90" s="65"/>
      <c r="I90" s="10"/>
      <c r="J90" s="64"/>
      <c r="K90" s="65"/>
      <c r="L90" s="10"/>
      <c r="M90" s="64"/>
      <c r="N90" s="65"/>
    </row>
    <row r="91" spans="1:14" ht="19.5" customHeight="1" thickBot="1">
      <c r="A91" s="121" t="s">
        <v>89</v>
      </c>
      <c r="B91" s="122">
        <v>600</v>
      </c>
      <c r="C91" s="10"/>
      <c r="D91" s="123">
        <v>112775</v>
      </c>
      <c r="E91" s="124">
        <v>111553</v>
      </c>
      <c r="F91" s="10"/>
      <c r="G91" s="123">
        <f>ROUND(+G66+G89,0)</f>
        <v>881150</v>
      </c>
      <c r="H91" s="124">
        <v>1121774</v>
      </c>
      <c r="I91" s="10"/>
      <c r="J91" s="123">
        <f>ROUND(+J66+J89,0)</f>
        <v>897</v>
      </c>
      <c r="K91" s="124">
        <v>828</v>
      </c>
      <c r="L91" s="10"/>
      <c r="M91" s="123">
        <f>ROUND(+M66+M89,0)</f>
        <v>994823</v>
      </c>
      <c r="N91" s="124">
        <f>ROUND(+N66+N89,0)</f>
        <v>1234156</v>
      </c>
    </row>
    <row r="92" ht="13.5" thickTop="1"/>
  </sheetData>
  <sheetProtection/>
  <mergeCells count="16">
    <mergeCell ref="M2:N2"/>
    <mergeCell ref="A1:D1"/>
    <mergeCell ref="G1:H1"/>
    <mergeCell ref="A2:D2"/>
    <mergeCell ref="E2:H2"/>
    <mergeCell ref="J2:K2"/>
    <mergeCell ref="B7:B9"/>
    <mergeCell ref="M7:N8"/>
    <mergeCell ref="B58:B60"/>
    <mergeCell ref="M58:N59"/>
    <mergeCell ref="A3:D3"/>
    <mergeCell ref="G3:H3"/>
    <mergeCell ref="K3:N3"/>
    <mergeCell ref="B5:G5"/>
    <mergeCell ref="D6:E6"/>
    <mergeCell ref="G6:H6"/>
  </mergeCells>
  <conditionalFormatting sqref="E62 H62 K62 N62 D12:E12 D23:E23 D30:E30 D35:E35 D39:E39 D47:E47 D56:E56 D68:E68 D73:E73 D84:E84 G12:H12 G23:H23 G30:H30 G35:H35 G39:H39 G47:H47 G56:H56 G68:H68 G73:H73 G84:H84 J12:K12 J23:K23 J30:K30 J35:K35 J39:K39 J47:K47 J56:K56 J68:K68 J73:K73 J84:K84 M12:N12 M56:N56">
    <cfRule type="cellIs" priority="41" dxfId="27" operator="equal" stopIfTrue="1">
      <formula>"НЕРАВНЕНИЕ !"</formula>
    </cfRule>
  </conditionalFormatting>
  <conditionalFormatting sqref="D22:E22 D24:E26 D28:E28 D31:E34 D36:E38 D40:E46 D48:E50 D52:E52 D54:E55 D69:E72 D74:E83 D85:E87 D89:E89 D91:E91 G22:H22 G24:H26 G28:H28 G31:H34 G36:H38 G40:H46 G48:H50 G52:H52 G54:H55 G69:H72 G74:H83 G85:H87 G89:H89 G91:H91 J24:K26 J28:K28 J31:K34 J36:K38 J40:K46 J48:K50 J91:K91 J52:K52 J54:K55 J69:K72 J74:K83 J85:K87 J89:K89 J22:K22 M55:N55 D13:E20 G13:H20 J13:K20">
    <cfRule type="cellIs" priority="43" dxfId="27" operator="lessThan" stopIfTrue="1">
      <formula>0</formula>
    </cfRule>
  </conditionalFormatting>
  <conditionalFormatting sqref="K3">
    <cfRule type="cellIs" priority="38" dxfId="28" operator="equal" stopIfTrue="1">
      <formula>0</formula>
    </cfRule>
  </conditionalFormatting>
  <conditionalFormatting sqref="N1">
    <cfRule type="cellIs" priority="37" dxfId="28" operator="equal" stopIfTrue="1">
      <formula>0</formula>
    </cfRule>
  </conditionalFormatting>
  <conditionalFormatting sqref="A9">
    <cfRule type="cellIs" priority="26" dxfId="29" operator="equal">
      <formula>"Непопълнен ред в таблица 'Cash-deficit'!"</formula>
    </cfRule>
  </conditionalFormatting>
  <conditionalFormatting sqref="A60">
    <cfRule type="cellIs" priority="25" dxfId="29" operator="equal">
      <formula>"Непопълнен ред в таблица 'Cash-deficit'!"</formula>
    </cfRule>
  </conditionalFormatting>
  <conditionalFormatting sqref="A3:D3">
    <cfRule type="cellIs" priority="24" dxfId="28" operator="equal" stopIfTrue="1">
      <formula>0</formula>
    </cfRule>
  </conditionalFormatting>
  <conditionalFormatting sqref="M23:N23 M30:N30 M35:N35 M39:N39 M47:N47">
    <cfRule type="cellIs" priority="22" dxfId="27" operator="equal" stopIfTrue="1">
      <formula>"НЕРАВНЕНИЕ !"</formula>
    </cfRule>
  </conditionalFormatting>
  <conditionalFormatting sqref="M54:N54 M24:N26 M40:N46 M28:N28 M31:N34 M36:N38 M22:N22 M52:N52 M48:N50 M13:N20">
    <cfRule type="cellIs" priority="23" dxfId="27" operator="lessThan" stopIfTrue="1">
      <formula>0</formula>
    </cfRule>
  </conditionalFormatting>
  <conditionalFormatting sqref="M68:N68 M73:N73 M84:N84">
    <cfRule type="cellIs" priority="20" dxfId="27" operator="equal" stopIfTrue="1">
      <formula>"НЕРАВНЕНИЕ !"</formula>
    </cfRule>
  </conditionalFormatting>
  <conditionalFormatting sqref="M85:N87 M69:N72 M74:N83 M89:N89 M91:N91">
    <cfRule type="cellIs" priority="21" dxfId="27" operator="lessThan" stopIfTrue="1">
      <formula>0</formula>
    </cfRule>
  </conditionalFormatting>
  <conditionalFormatting sqref="E2:H2">
    <cfRule type="cellIs" priority="18" dxfId="29" operator="equal">
      <formula>"отчетено НЕРАВНЕНИЕ в таблица 'Status'!"</formula>
    </cfRule>
    <cfRule type="cellIs" priority="19" dxfId="30" operator="equal">
      <formula>0</formula>
    </cfRule>
  </conditionalFormatting>
  <conditionalFormatting sqref="D6:E6">
    <cfRule type="cellIs" priority="17" dxfId="29" operator="notEqual">
      <formula>0</formula>
    </cfRule>
  </conditionalFormatting>
  <conditionalFormatting sqref="G6:H6">
    <cfRule type="cellIs" priority="16" dxfId="29" operator="notEqual">
      <formula>0</formula>
    </cfRule>
  </conditionalFormatting>
  <conditionalFormatting sqref="J2:K2">
    <cfRule type="cellIs" priority="15" dxfId="29" operator="notEqual">
      <formula>0</formula>
    </cfRule>
  </conditionalFormatting>
  <conditionalFormatting sqref="M2:N2">
    <cfRule type="cellIs" priority="14" dxfId="29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1">
      <selection activeCell="J103" sqref="J103"/>
    </sheetView>
  </sheetViews>
  <sheetFormatPr defaultColWidth="9.140625" defaultRowHeight="15"/>
  <cols>
    <col min="1" max="1" width="69.8515625" style="55" customWidth="1"/>
    <col min="2" max="2" width="6.7109375" style="55" customWidth="1"/>
    <col min="3" max="3" width="0.85546875" style="55" customWidth="1"/>
    <col min="4" max="5" width="19.57421875" style="55" customWidth="1"/>
    <col min="6" max="6" width="0.9921875" style="55" customWidth="1"/>
    <col min="7" max="8" width="19.57421875" style="55" customWidth="1"/>
    <col min="9" max="9" width="0.9921875" style="55" customWidth="1"/>
    <col min="10" max="11" width="19.57421875" style="55" customWidth="1"/>
    <col min="12" max="12" width="0.9921875" style="55" customWidth="1"/>
    <col min="13" max="14" width="19.57421875" style="55" customWidth="1"/>
    <col min="15" max="244" width="9.140625" style="55" customWidth="1"/>
    <col min="245" max="245" width="69.8515625" style="55" customWidth="1"/>
    <col min="246" max="246" width="6.7109375" style="55" customWidth="1"/>
    <col min="247" max="247" width="0.85546875" style="55" customWidth="1"/>
    <col min="248" max="249" width="19.57421875" style="55" customWidth="1"/>
    <col min="250" max="250" width="0.9921875" style="55" customWidth="1"/>
    <col min="251" max="252" width="19.57421875" style="55" customWidth="1"/>
    <col min="253" max="253" width="0.9921875" style="55" customWidth="1"/>
    <col min="254" max="255" width="19.57421875" style="55" customWidth="1"/>
    <col min="256" max="16384" width="0.9921875" style="55" customWidth="1"/>
  </cols>
  <sheetData>
    <row r="1" spans="1:14" ht="16.5" customHeight="1">
      <c r="A1" s="251" t="s">
        <v>194</v>
      </c>
      <c r="B1" s="252"/>
      <c r="C1" s="252"/>
      <c r="D1" s="253"/>
      <c r="E1" s="126" t="s">
        <v>98</v>
      </c>
      <c r="F1" s="127"/>
      <c r="G1" s="254">
        <v>121100421</v>
      </c>
      <c r="H1" s="255"/>
      <c r="I1" s="127"/>
      <c r="J1" s="128" t="s">
        <v>99</v>
      </c>
      <c r="K1" s="129"/>
      <c r="L1" s="127"/>
      <c r="M1" s="130" t="s">
        <v>100</v>
      </c>
      <c r="N1" s="5">
        <v>0</v>
      </c>
    </row>
    <row r="2" spans="1:14" ht="15.75" customHeight="1">
      <c r="A2" s="256" t="s">
        <v>90</v>
      </c>
      <c r="B2" s="257"/>
      <c r="C2" s="257"/>
      <c r="D2" s="258"/>
      <c r="E2" s="240">
        <v>0</v>
      </c>
      <c r="F2" s="240"/>
      <c r="G2" s="240"/>
      <c r="H2" s="240"/>
      <c r="I2" s="127"/>
      <c r="J2" s="231">
        <v>0</v>
      </c>
      <c r="K2" s="231"/>
      <c r="L2" s="127"/>
      <c r="M2" s="231">
        <v>0</v>
      </c>
      <c r="N2" s="231"/>
    </row>
    <row r="3" spans="1:14" ht="18" customHeight="1">
      <c r="A3" s="220" t="s">
        <v>91</v>
      </c>
      <c r="B3" s="221"/>
      <c r="C3" s="221"/>
      <c r="D3" s="222"/>
      <c r="E3" s="131" t="s">
        <v>3</v>
      </c>
      <c r="F3" s="132"/>
      <c r="G3" s="241" t="s">
        <v>92</v>
      </c>
      <c r="H3" s="242"/>
      <c r="I3" s="127"/>
      <c r="J3" s="133" t="s">
        <v>101</v>
      </c>
      <c r="K3" s="225" t="s">
        <v>92</v>
      </c>
      <c r="L3" s="226"/>
      <c r="M3" s="226"/>
      <c r="N3" s="227"/>
    </row>
    <row r="4" spans="1:14" ht="3" customHeight="1">
      <c r="A4" s="127"/>
      <c r="B4" s="127"/>
      <c r="C4" s="127"/>
      <c r="D4" s="127"/>
      <c r="E4" s="134"/>
      <c r="F4" s="127"/>
      <c r="G4" s="134"/>
      <c r="H4" s="135"/>
      <c r="I4" s="127"/>
      <c r="J4" s="132"/>
      <c r="K4" s="132"/>
      <c r="L4" s="127"/>
      <c r="M4" s="132"/>
      <c r="N4" s="132"/>
    </row>
    <row r="5" spans="1:14" ht="19.5">
      <c r="A5" s="136" t="s">
        <v>102</v>
      </c>
      <c r="B5" s="243" t="s">
        <v>97</v>
      </c>
      <c r="C5" s="243"/>
      <c r="D5" s="243"/>
      <c r="E5" s="243"/>
      <c r="F5" s="243"/>
      <c r="G5" s="243"/>
      <c r="H5" s="137" t="s">
        <v>94</v>
      </c>
      <c r="I5" s="138"/>
      <c r="J5" s="139" t="s">
        <v>193</v>
      </c>
      <c r="K5" s="140"/>
      <c r="L5" s="141"/>
      <c r="M5" s="142" t="s">
        <v>96</v>
      </c>
      <c r="N5" s="142" t="s">
        <v>6</v>
      </c>
    </row>
    <row r="6" spans="1:14" ht="6" customHeight="1" thickBot="1">
      <c r="A6" s="143"/>
      <c r="B6" s="144"/>
      <c r="C6" s="125"/>
      <c r="D6" s="145"/>
      <c r="E6" s="146"/>
      <c r="F6" s="125"/>
      <c r="G6" s="146"/>
      <c r="H6" s="147"/>
      <c r="I6" s="80"/>
      <c r="J6" s="147"/>
      <c r="K6" s="147"/>
      <c r="L6" s="125"/>
      <c r="M6" s="143"/>
      <c r="N6" s="148"/>
    </row>
    <row r="7" spans="1:14" ht="12.75" customHeight="1" thickTop="1">
      <c r="A7" s="149"/>
      <c r="B7" s="244" t="s">
        <v>9</v>
      </c>
      <c r="C7" s="80"/>
      <c r="D7" s="22" t="s">
        <v>103</v>
      </c>
      <c r="E7" s="23"/>
      <c r="F7" s="80"/>
      <c r="G7" s="24" t="s">
        <v>104</v>
      </c>
      <c r="H7" s="25"/>
      <c r="I7" s="80"/>
      <c r="J7" s="22" t="s">
        <v>105</v>
      </c>
      <c r="K7" s="150"/>
      <c r="L7" s="80"/>
      <c r="M7" s="247" t="s">
        <v>14</v>
      </c>
      <c r="N7" s="248"/>
    </row>
    <row r="8" spans="1:14" ht="16.5" customHeight="1" thickBot="1">
      <c r="A8" s="151" t="s">
        <v>15</v>
      </c>
      <c r="B8" s="245"/>
      <c r="C8" s="80"/>
      <c r="D8" s="152" t="s">
        <v>106</v>
      </c>
      <c r="E8" s="30"/>
      <c r="F8" s="80"/>
      <c r="G8" s="153" t="s">
        <v>107</v>
      </c>
      <c r="H8" s="32"/>
      <c r="I8" s="80"/>
      <c r="J8" s="154" t="s">
        <v>108</v>
      </c>
      <c r="K8" s="155"/>
      <c r="L8" s="80"/>
      <c r="M8" s="249"/>
      <c r="N8" s="250"/>
    </row>
    <row r="9" spans="1:14" ht="30.75" customHeight="1" thickBot="1">
      <c r="A9" s="156">
        <v>0</v>
      </c>
      <c r="B9" s="246"/>
      <c r="C9" s="125"/>
      <c r="D9" s="157" t="s">
        <v>109</v>
      </c>
      <c r="E9" s="158" t="s">
        <v>110</v>
      </c>
      <c r="F9" s="125"/>
      <c r="G9" s="157" t="s">
        <v>109</v>
      </c>
      <c r="H9" s="159" t="s">
        <v>110</v>
      </c>
      <c r="I9" s="125"/>
      <c r="J9" s="157" t="s">
        <v>109</v>
      </c>
      <c r="K9" s="159" t="s">
        <v>110</v>
      </c>
      <c r="L9" s="125"/>
      <c r="M9" s="157" t="s">
        <v>109</v>
      </c>
      <c r="N9" s="159" t="s">
        <v>110</v>
      </c>
    </row>
    <row r="10" spans="1:14" ht="15" customHeight="1" thickBot="1">
      <c r="A10" s="160" t="s">
        <v>21</v>
      </c>
      <c r="B10" s="161" t="s">
        <v>22</v>
      </c>
      <c r="C10" s="125"/>
      <c r="D10" s="162">
        <v>1</v>
      </c>
      <c r="E10" s="163">
        <v>2</v>
      </c>
      <c r="F10" s="125"/>
      <c r="G10" s="162">
        <v>3</v>
      </c>
      <c r="H10" s="163">
        <v>4</v>
      </c>
      <c r="I10" s="125"/>
      <c r="J10" s="162">
        <v>5</v>
      </c>
      <c r="K10" s="163">
        <v>6</v>
      </c>
      <c r="L10" s="125"/>
      <c r="M10" s="162">
        <v>7</v>
      </c>
      <c r="N10" s="163">
        <v>8</v>
      </c>
    </row>
    <row r="11" spans="1:14" ht="15.75">
      <c r="A11" s="43" t="s">
        <v>111</v>
      </c>
      <c r="B11" s="44"/>
      <c r="C11" s="80"/>
      <c r="D11" s="164"/>
      <c r="E11" s="165"/>
      <c r="F11" s="80"/>
      <c r="G11" s="164"/>
      <c r="H11" s="165"/>
      <c r="I11" s="80"/>
      <c r="J11" s="164"/>
      <c r="K11" s="165"/>
      <c r="L11" s="80"/>
      <c r="M11" s="164"/>
      <c r="N11" s="165"/>
    </row>
    <row r="12" spans="1:14" ht="15.75">
      <c r="A12" s="47" t="s">
        <v>112</v>
      </c>
      <c r="B12" s="48"/>
      <c r="C12" s="125"/>
      <c r="D12" s="166"/>
      <c r="E12" s="167"/>
      <c r="F12" s="125"/>
      <c r="G12" s="166"/>
      <c r="H12" s="167"/>
      <c r="I12" s="125"/>
      <c r="J12" s="166"/>
      <c r="K12" s="167"/>
      <c r="L12" s="125"/>
      <c r="M12" s="166"/>
      <c r="N12" s="167"/>
    </row>
    <row r="13" spans="1:14" ht="15.75">
      <c r="A13" s="72" t="s">
        <v>113</v>
      </c>
      <c r="B13" s="52">
        <v>711</v>
      </c>
      <c r="C13" s="125"/>
      <c r="D13" s="168">
        <v>0</v>
      </c>
      <c r="E13" s="169">
        <v>0</v>
      </c>
      <c r="F13" s="125"/>
      <c r="G13" s="168">
        <v>0</v>
      </c>
      <c r="H13" s="169">
        <v>0</v>
      </c>
      <c r="I13" s="125"/>
      <c r="J13" s="168">
        <v>0</v>
      </c>
      <c r="K13" s="169">
        <v>0</v>
      </c>
      <c r="L13" s="125"/>
      <c r="M13" s="168">
        <f>+D13+G13+J13</f>
        <v>0</v>
      </c>
      <c r="N13" s="169">
        <f>+E13+H13+K13</f>
        <v>0</v>
      </c>
    </row>
    <row r="14" spans="1:14" ht="15.75">
      <c r="A14" s="72" t="s">
        <v>114</v>
      </c>
      <c r="B14" s="52">
        <f>1+B13</f>
        <v>712</v>
      </c>
      <c r="C14" s="125"/>
      <c r="D14" s="168">
        <v>0</v>
      </c>
      <c r="E14" s="169">
        <v>0</v>
      </c>
      <c r="F14" s="125"/>
      <c r="G14" s="168">
        <v>0</v>
      </c>
      <c r="H14" s="169">
        <v>0</v>
      </c>
      <c r="I14" s="125"/>
      <c r="J14" s="168">
        <v>0</v>
      </c>
      <c r="K14" s="169">
        <v>0</v>
      </c>
      <c r="L14" s="125"/>
      <c r="M14" s="168">
        <f aca="true" t="shared" si="0" ref="M14:M21">+D14+G14+J14</f>
        <v>0</v>
      </c>
      <c r="N14" s="169">
        <f aca="true" t="shared" si="1" ref="N14:N21">+E14+H14+K14</f>
        <v>0</v>
      </c>
    </row>
    <row r="15" spans="1:14" ht="15.75">
      <c r="A15" s="72" t="s">
        <v>115</v>
      </c>
      <c r="B15" s="52">
        <f aca="true" t="shared" si="2" ref="B15:B21">1+B14</f>
        <v>713</v>
      </c>
      <c r="C15" s="125"/>
      <c r="D15" s="168">
        <v>26.95</v>
      </c>
      <c r="E15" s="169">
        <v>40.4</v>
      </c>
      <c r="F15" s="125"/>
      <c r="G15" s="168">
        <v>0</v>
      </c>
      <c r="H15" s="169">
        <v>0</v>
      </c>
      <c r="I15" s="125"/>
      <c r="J15" s="168">
        <v>0</v>
      </c>
      <c r="K15" s="169">
        <v>0</v>
      </c>
      <c r="L15" s="125"/>
      <c r="M15" s="168">
        <f t="shared" si="0"/>
        <v>26.95</v>
      </c>
      <c r="N15" s="169">
        <f t="shared" si="1"/>
        <v>40.4</v>
      </c>
    </row>
    <row r="16" spans="1:14" ht="15.75">
      <c r="A16" s="51" t="s">
        <v>116</v>
      </c>
      <c r="B16" s="52">
        <f t="shared" si="2"/>
        <v>714</v>
      </c>
      <c r="C16" s="125"/>
      <c r="D16" s="168">
        <v>0</v>
      </c>
      <c r="E16" s="169">
        <v>0</v>
      </c>
      <c r="F16" s="125"/>
      <c r="G16" s="168">
        <v>0</v>
      </c>
      <c r="H16" s="169">
        <v>0</v>
      </c>
      <c r="I16" s="125"/>
      <c r="J16" s="168">
        <v>0</v>
      </c>
      <c r="K16" s="169">
        <v>0</v>
      </c>
      <c r="L16" s="125"/>
      <c r="M16" s="168">
        <f t="shared" si="0"/>
        <v>0</v>
      </c>
      <c r="N16" s="169">
        <f t="shared" si="1"/>
        <v>0</v>
      </c>
    </row>
    <row r="17" spans="1:14" ht="15.75">
      <c r="A17" s="51" t="s">
        <v>117</v>
      </c>
      <c r="B17" s="52">
        <f t="shared" si="2"/>
        <v>715</v>
      </c>
      <c r="C17" s="125"/>
      <c r="D17" s="168">
        <v>7.66229</v>
      </c>
      <c r="E17" s="169">
        <v>12.99359</v>
      </c>
      <c r="F17" s="125"/>
      <c r="G17" s="168">
        <v>0</v>
      </c>
      <c r="H17" s="169">
        <v>0</v>
      </c>
      <c r="I17" s="125"/>
      <c r="J17" s="168">
        <v>0</v>
      </c>
      <c r="K17" s="169">
        <v>0</v>
      </c>
      <c r="L17" s="125"/>
      <c r="M17" s="168">
        <f t="shared" si="0"/>
        <v>7.66229</v>
      </c>
      <c r="N17" s="169">
        <f t="shared" si="1"/>
        <v>12.99359</v>
      </c>
    </row>
    <row r="18" spans="1:14" ht="15.75">
      <c r="A18" s="51" t="s">
        <v>118</v>
      </c>
      <c r="B18" s="52">
        <f t="shared" si="2"/>
        <v>716</v>
      </c>
      <c r="C18" s="125"/>
      <c r="D18" s="168">
        <v>0</v>
      </c>
      <c r="E18" s="169">
        <v>0</v>
      </c>
      <c r="F18" s="125"/>
      <c r="G18" s="168">
        <v>0</v>
      </c>
      <c r="H18" s="169">
        <v>0</v>
      </c>
      <c r="I18" s="125"/>
      <c r="J18" s="168">
        <v>0</v>
      </c>
      <c r="K18" s="169">
        <v>0</v>
      </c>
      <c r="L18" s="125"/>
      <c r="M18" s="168">
        <f t="shared" si="0"/>
        <v>0</v>
      </c>
      <c r="N18" s="169">
        <f t="shared" si="1"/>
        <v>0</v>
      </c>
    </row>
    <row r="19" spans="1:14" ht="15.75">
      <c r="A19" s="51" t="s">
        <v>119</v>
      </c>
      <c r="B19" s="52">
        <f t="shared" si="2"/>
        <v>717</v>
      </c>
      <c r="C19" s="125"/>
      <c r="D19" s="168">
        <v>8365.840559999999</v>
      </c>
      <c r="E19" s="169">
        <v>7195.95663</v>
      </c>
      <c r="F19" s="125"/>
      <c r="G19" s="168">
        <v>27707</v>
      </c>
      <c r="H19" s="169">
        <v>12397.19552</v>
      </c>
      <c r="I19" s="125"/>
      <c r="J19" s="168">
        <v>0</v>
      </c>
      <c r="K19" s="169">
        <v>0</v>
      </c>
      <c r="L19" s="125"/>
      <c r="M19" s="168">
        <f t="shared" si="0"/>
        <v>36072.84056</v>
      </c>
      <c r="N19" s="169">
        <f t="shared" si="1"/>
        <v>19593.152149999998</v>
      </c>
    </row>
    <row r="20" spans="1:14" ht="15.75">
      <c r="A20" s="51" t="s">
        <v>120</v>
      </c>
      <c r="B20" s="52">
        <f t="shared" si="2"/>
        <v>718</v>
      </c>
      <c r="C20" s="125"/>
      <c r="D20" s="168">
        <v>0</v>
      </c>
      <c r="E20" s="169">
        <v>0</v>
      </c>
      <c r="F20" s="125"/>
      <c r="G20" s="168">
        <v>0</v>
      </c>
      <c r="H20" s="169">
        <v>0</v>
      </c>
      <c r="I20" s="125"/>
      <c r="J20" s="168">
        <v>0</v>
      </c>
      <c r="K20" s="169">
        <v>0</v>
      </c>
      <c r="L20" s="125"/>
      <c r="M20" s="168">
        <f t="shared" si="0"/>
        <v>0</v>
      </c>
      <c r="N20" s="169">
        <f t="shared" si="1"/>
        <v>0</v>
      </c>
    </row>
    <row r="21" spans="1:14" ht="15.75">
      <c r="A21" s="56" t="s">
        <v>121</v>
      </c>
      <c r="B21" s="57">
        <f t="shared" si="2"/>
        <v>719</v>
      </c>
      <c r="C21" s="125"/>
      <c r="D21" s="170">
        <v>913.2887</v>
      </c>
      <c r="E21" s="171">
        <v>902.41139</v>
      </c>
      <c r="F21" s="125"/>
      <c r="G21" s="170">
        <v>15</v>
      </c>
      <c r="H21" s="171">
        <v>24.45762</v>
      </c>
      <c r="I21" s="125"/>
      <c r="J21" s="170">
        <v>-0.0003</v>
      </c>
      <c r="K21" s="171">
        <v>-0.0003</v>
      </c>
      <c r="L21" s="125"/>
      <c r="M21" s="170">
        <f t="shared" si="0"/>
        <v>928.2883999999999</v>
      </c>
      <c r="N21" s="171">
        <f t="shared" si="1"/>
        <v>926.86871</v>
      </c>
    </row>
    <row r="22" spans="1:14" ht="15.75">
      <c r="A22" s="60" t="s">
        <v>32</v>
      </c>
      <c r="B22" s="61">
        <v>710</v>
      </c>
      <c r="C22" s="125"/>
      <c r="D22" s="172">
        <v>9313.741549999997</v>
      </c>
      <c r="E22" s="173">
        <v>8151.76161</v>
      </c>
      <c r="F22" s="125"/>
      <c r="G22" s="172">
        <f>+SUM(G13:G21)</f>
        <v>27722</v>
      </c>
      <c r="H22" s="173">
        <v>12421.653139999999</v>
      </c>
      <c r="I22" s="125"/>
      <c r="J22" s="172">
        <f>+SUM(J13:J21)</f>
        <v>-0.0003</v>
      </c>
      <c r="K22" s="173">
        <v>-0.0003</v>
      </c>
      <c r="L22" s="125"/>
      <c r="M22" s="172">
        <f>+SUM(M13:M21)</f>
        <v>37035.74124999999</v>
      </c>
      <c r="N22" s="173">
        <f>+SUM(N13:N21)</f>
        <v>20573.414449999997</v>
      </c>
    </row>
    <row r="23" spans="1:14" ht="15.75">
      <c r="A23" s="47" t="s">
        <v>122</v>
      </c>
      <c r="B23" s="48"/>
      <c r="C23" s="125"/>
      <c r="D23" s="174"/>
      <c r="E23" s="175"/>
      <c r="F23" s="125"/>
      <c r="G23" s="174"/>
      <c r="H23" s="175"/>
      <c r="I23" s="125"/>
      <c r="J23" s="174"/>
      <c r="K23" s="175"/>
      <c r="L23" s="125"/>
      <c r="M23" s="174"/>
      <c r="N23" s="175"/>
    </row>
    <row r="24" spans="1:14" ht="15.75">
      <c r="A24" s="51" t="s">
        <v>123</v>
      </c>
      <c r="B24" s="52">
        <v>721</v>
      </c>
      <c r="C24" s="125"/>
      <c r="D24" s="168">
        <v>0</v>
      </c>
      <c r="E24" s="169">
        <v>0</v>
      </c>
      <c r="F24" s="125"/>
      <c r="G24" s="168">
        <v>0</v>
      </c>
      <c r="H24" s="169">
        <v>0</v>
      </c>
      <c r="I24" s="125"/>
      <c r="J24" s="168">
        <v>0</v>
      </c>
      <c r="K24" s="169">
        <v>0</v>
      </c>
      <c r="L24" s="125"/>
      <c r="M24" s="168">
        <f>+D24+G24+J24</f>
        <v>0</v>
      </c>
      <c r="N24" s="169">
        <f>+E24+H24+K24</f>
        <v>0</v>
      </c>
    </row>
    <row r="25" spans="1:14" ht="15.75">
      <c r="A25" s="51" t="s">
        <v>124</v>
      </c>
      <c r="B25" s="52">
        <f>1+B24</f>
        <v>722</v>
      </c>
      <c r="C25" s="125"/>
      <c r="D25" s="168">
        <v>0</v>
      </c>
      <c r="E25" s="169">
        <v>0</v>
      </c>
      <c r="F25" s="125"/>
      <c r="G25" s="168">
        <v>0</v>
      </c>
      <c r="H25" s="169">
        <v>0</v>
      </c>
      <c r="I25" s="125"/>
      <c r="J25" s="168">
        <v>0</v>
      </c>
      <c r="K25" s="169">
        <v>0</v>
      </c>
      <c r="L25" s="125"/>
      <c r="M25" s="168">
        <f>+D25+G25+J25</f>
        <v>0</v>
      </c>
      <c r="N25" s="169">
        <f>+E25+H25+K25</f>
        <v>0</v>
      </c>
    </row>
    <row r="26" spans="1:14" ht="15.75">
      <c r="A26" s="56" t="s">
        <v>125</v>
      </c>
      <c r="B26" s="57">
        <f>1+B25</f>
        <v>723</v>
      </c>
      <c r="C26" s="125"/>
      <c r="D26" s="170">
        <v>0</v>
      </c>
      <c r="E26" s="171">
        <v>0</v>
      </c>
      <c r="F26" s="125"/>
      <c r="G26" s="170">
        <v>0</v>
      </c>
      <c r="H26" s="171">
        <v>0</v>
      </c>
      <c r="I26" s="125"/>
      <c r="J26" s="170">
        <v>0</v>
      </c>
      <c r="K26" s="171">
        <v>0</v>
      </c>
      <c r="L26" s="125"/>
      <c r="M26" s="170">
        <f>+D26+G26+J26</f>
        <v>0</v>
      </c>
      <c r="N26" s="171">
        <f>+E26+H26+K26</f>
        <v>0</v>
      </c>
    </row>
    <row r="27" spans="1:14" ht="15.75">
      <c r="A27" s="60" t="s">
        <v>47</v>
      </c>
      <c r="B27" s="61">
        <v>720</v>
      </c>
      <c r="C27" s="125"/>
      <c r="D27" s="172">
        <v>0</v>
      </c>
      <c r="E27" s="173">
        <v>0</v>
      </c>
      <c r="F27" s="125"/>
      <c r="G27" s="172">
        <f>+SUM(G24:G26)</f>
        <v>0</v>
      </c>
      <c r="H27" s="173">
        <v>0</v>
      </c>
      <c r="I27" s="125"/>
      <c r="J27" s="172">
        <f>+SUM(J24:J26)</f>
        <v>0</v>
      </c>
      <c r="K27" s="173">
        <v>0</v>
      </c>
      <c r="L27" s="125"/>
      <c r="M27" s="172">
        <f>+SUM(M24:M26)</f>
        <v>0</v>
      </c>
      <c r="N27" s="173">
        <f>+SUM(N24:N26)</f>
        <v>0</v>
      </c>
    </row>
    <row r="28" spans="1:14" ht="6" customHeight="1">
      <c r="A28" s="47"/>
      <c r="B28" s="48"/>
      <c r="C28" s="125"/>
      <c r="D28" s="174"/>
      <c r="E28" s="175"/>
      <c r="F28" s="125"/>
      <c r="G28" s="174"/>
      <c r="H28" s="175"/>
      <c r="I28" s="125"/>
      <c r="J28" s="174"/>
      <c r="K28" s="175"/>
      <c r="L28" s="125"/>
      <c r="M28" s="174"/>
      <c r="N28" s="175"/>
    </row>
    <row r="29" spans="1:14" ht="15.75">
      <c r="A29" s="60" t="s">
        <v>126</v>
      </c>
      <c r="B29" s="61">
        <v>730</v>
      </c>
      <c r="C29" s="125"/>
      <c r="D29" s="172">
        <v>-1295.5103100000001</v>
      </c>
      <c r="E29" s="173">
        <v>-2149.153</v>
      </c>
      <c r="F29" s="125"/>
      <c r="G29" s="172">
        <v>-11189</v>
      </c>
      <c r="H29" s="173">
        <v>-8113.15075</v>
      </c>
      <c r="I29" s="125"/>
      <c r="J29" s="172">
        <v>0</v>
      </c>
      <c r="K29" s="173">
        <v>0</v>
      </c>
      <c r="L29" s="125"/>
      <c r="M29" s="172">
        <f>+D29+G29+J29</f>
        <v>-12484.51031</v>
      </c>
      <c r="N29" s="173">
        <f>+E29+H29+K29</f>
        <v>-10262.30375</v>
      </c>
    </row>
    <row r="30" spans="1:14" ht="15.75">
      <c r="A30" s="176" t="s">
        <v>127</v>
      </c>
      <c r="B30" s="177">
        <v>739</v>
      </c>
      <c r="C30" s="125"/>
      <c r="D30" s="178">
        <v>-260.50391</v>
      </c>
      <c r="E30" s="179">
        <v>-240.32654</v>
      </c>
      <c r="F30" s="125"/>
      <c r="G30" s="178">
        <v>0</v>
      </c>
      <c r="H30" s="179">
        <v>0</v>
      </c>
      <c r="I30" s="125"/>
      <c r="J30" s="178">
        <v>0</v>
      </c>
      <c r="K30" s="179">
        <v>0</v>
      </c>
      <c r="L30" s="125"/>
      <c r="M30" s="178">
        <f>+D30+G30+J30</f>
        <v>-260.50391</v>
      </c>
      <c r="N30" s="179">
        <f>+E30+H30+K30</f>
        <v>-240.32654</v>
      </c>
    </row>
    <row r="31" spans="1:14" ht="6" customHeight="1">
      <c r="A31" s="47"/>
      <c r="B31" s="48"/>
      <c r="C31" s="125"/>
      <c r="D31" s="174"/>
      <c r="E31" s="175"/>
      <c r="F31" s="125"/>
      <c r="G31" s="174"/>
      <c r="H31" s="175"/>
      <c r="I31" s="125"/>
      <c r="J31" s="174"/>
      <c r="K31" s="175"/>
      <c r="L31" s="125"/>
      <c r="M31" s="174"/>
      <c r="N31" s="175"/>
    </row>
    <row r="32" spans="1:14" ht="15.75">
      <c r="A32" s="60" t="s">
        <v>128</v>
      </c>
      <c r="B32" s="61">
        <v>740</v>
      </c>
      <c r="C32" s="125"/>
      <c r="D32" s="172">
        <v>49.795199999999994</v>
      </c>
      <c r="E32" s="173">
        <v>0.6972</v>
      </c>
      <c r="F32" s="125"/>
      <c r="G32" s="172">
        <v>0</v>
      </c>
      <c r="H32" s="173">
        <v>0</v>
      </c>
      <c r="I32" s="125"/>
      <c r="J32" s="172">
        <v>0</v>
      </c>
      <c r="K32" s="173">
        <v>0</v>
      </c>
      <c r="L32" s="125"/>
      <c r="M32" s="172">
        <f>+D32+G32+J32</f>
        <v>49.795199999999994</v>
      </c>
      <c r="N32" s="173">
        <f>+E32+H32+K32</f>
        <v>0.6972</v>
      </c>
    </row>
    <row r="33" spans="1:14" ht="15.75">
      <c r="A33" s="47" t="s">
        <v>129</v>
      </c>
      <c r="B33" s="48"/>
      <c r="C33" s="125"/>
      <c r="D33" s="174"/>
      <c r="E33" s="175"/>
      <c r="F33" s="125"/>
      <c r="G33" s="174"/>
      <c r="H33" s="175"/>
      <c r="I33" s="125"/>
      <c r="J33" s="174"/>
      <c r="K33" s="175"/>
      <c r="L33" s="125"/>
      <c r="M33" s="174"/>
      <c r="N33" s="175"/>
    </row>
    <row r="34" spans="1:14" ht="15.75">
      <c r="A34" s="51" t="s">
        <v>130</v>
      </c>
      <c r="B34" s="52">
        <v>751</v>
      </c>
      <c r="C34" s="125"/>
      <c r="D34" s="168">
        <v>0</v>
      </c>
      <c r="E34" s="169">
        <v>0</v>
      </c>
      <c r="F34" s="125"/>
      <c r="G34" s="168">
        <v>326379</v>
      </c>
      <c r="H34" s="169">
        <v>275050.19114</v>
      </c>
      <c r="I34" s="125"/>
      <c r="J34" s="168">
        <v>0</v>
      </c>
      <c r="K34" s="169">
        <v>0</v>
      </c>
      <c r="L34" s="125"/>
      <c r="M34" s="168">
        <f>+D34+G34+J34</f>
        <v>326379</v>
      </c>
      <c r="N34" s="169">
        <f>+E34+H34+K34</f>
        <v>275050.19114</v>
      </c>
    </row>
    <row r="35" spans="1:14" ht="15.75">
      <c r="A35" s="51" t="s">
        <v>131</v>
      </c>
      <c r="B35" s="52">
        <f>1+B34</f>
        <v>752</v>
      </c>
      <c r="C35" s="125"/>
      <c r="D35" s="168">
        <v>0</v>
      </c>
      <c r="E35" s="169">
        <v>0</v>
      </c>
      <c r="F35" s="125"/>
      <c r="G35" s="168">
        <v>0</v>
      </c>
      <c r="H35" s="169">
        <v>0</v>
      </c>
      <c r="I35" s="125"/>
      <c r="J35" s="168">
        <v>0</v>
      </c>
      <c r="K35" s="169">
        <v>0</v>
      </c>
      <c r="L35" s="125"/>
      <c r="M35" s="168">
        <f>+D35+G35+J35</f>
        <v>0</v>
      </c>
      <c r="N35" s="169">
        <f>+E35+H35+K35</f>
        <v>0</v>
      </c>
    </row>
    <row r="36" spans="1:14" ht="15.75">
      <c r="A36" s="51" t="s">
        <v>132</v>
      </c>
      <c r="B36" s="52">
        <f>1+B35</f>
        <v>753</v>
      </c>
      <c r="C36" s="125"/>
      <c r="D36" s="168">
        <v>0</v>
      </c>
      <c r="E36" s="169">
        <v>0</v>
      </c>
      <c r="F36" s="125"/>
      <c r="G36" s="168">
        <v>0</v>
      </c>
      <c r="H36" s="169">
        <v>0</v>
      </c>
      <c r="I36" s="125"/>
      <c r="J36" s="168">
        <v>0</v>
      </c>
      <c r="K36" s="169">
        <v>0</v>
      </c>
      <c r="L36" s="125"/>
      <c r="M36" s="168">
        <f>+D36+G36+J36</f>
        <v>0</v>
      </c>
      <c r="N36" s="169">
        <f>+E36+H36+K36</f>
        <v>0</v>
      </c>
    </row>
    <row r="37" spans="1:14" ht="15.75">
      <c r="A37" s="56" t="s">
        <v>133</v>
      </c>
      <c r="B37" s="57">
        <f>1+B36</f>
        <v>754</v>
      </c>
      <c r="C37" s="125"/>
      <c r="D37" s="170">
        <v>0</v>
      </c>
      <c r="E37" s="171">
        <v>0.00061</v>
      </c>
      <c r="F37" s="125"/>
      <c r="G37" s="170">
        <v>0</v>
      </c>
      <c r="H37" s="171">
        <v>0</v>
      </c>
      <c r="I37" s="125"/>
      <c r="J37" s="170">
        <v>0</v>
      </c>
      <c r="K37" s="171">
        <v>0</v>
      </c>
      <c r="L37" s="125"/>
      <c r="M37" s="170">
        <f>+D37+G37+J37</f>
        <v>0</v>
      </c>
      <c r="N37" s="171">
        <f>+E37+H37+K37</f>
        <v>0.00061</v>
      </c>
    </row>
    <row r="38" spans="1:14" ht="15.75">
      <c r="A38" s="60" t="s">
        <v>134</v>
      </c>
      <c r="B38" s="61">
        <v>750</v>
      </c>
      <c r="C38" s="125"/>
      <c r="D38" s="172">
        <v>0</v>
      </c>
      <c r="E38" s="173">
        <v>0.00061</v>
      </c>
      <c r="F38" s="125"/>
      <c r="G38" s="172">
        <f>+SUM(G34:G37)</f>
        <v>326379</v>
      </c>
      <c r="H38" s="173">
        <v>275050.19114</v>
      </c>
      <c r="I38" s="125"/>
      <c r="J38" s="172">
        <f>+SUM(J34:J37)</f>
        <v>0</v>
      </c>
      <c r="K38" s="173">
        <v>0</v>
      </c>
      <c r="L38" s="125"/>
      <c r="M38" s="172">
        <f>+SUM(M34:M37)</f>
        <v>326379</v>
      </c>
      <c r="N38" s="173">
        <f>+SUM(N34:N37)</f>
        <v>275050.19175</v>
      </c>
    </row>
    <row r="39" spans="1:14" ht="6" customHeight="1">
      <c r="A39" s="47"/>
      <c r="B39" s="48"/>
      <c r="C39" s="125"/>
      <c r="D39" s="174"/>
      <c r="E39" s="175"/>
      <c r="F39" s="125"/>
      <c r="G39" s="174"/>
      <c r="H39" s="175"/>
      <c r="I39" s="125"/>
      <c r="J39" s="174"/>
      <c r="K39" s="175"/>
      <c r="L39" s="125"/>
      <c r="M39" s="174"/>
      <c r="N39" s="175"/>
    </row>
    <row r="40" spans="1:14" ht="19.5" thickBot="1">
      <c r="A40" s="66" t="s">
        <v>38</v>
      </c>
      <c r="B40" s="67">
        <v>700</v>
      </c>
      <c r="C40" s="125"/>
      <c r="D40" s="180">
        <v>8068.026439999997</v>
      </c>
      <c r="E40" s="181">
        <v>6003.306419999999</v>
      </c>
      <c r="F40" s="125"/>
      <c r="G40" s="180">
        <f>+G22+G27+G29+G32+G38</f>
        <v>342912</v>
      </c>
      <c r="H40" s="181">
        <v>279358.69353</v>
      </c>
      <c r="I40" s="125"/>
      <c r="J40" s="180">
        <f>+J22+J27+J29+J32+J38</f>
        <v>-0.0003</v>
      </c>
      <c r="K40" s="181">
        <v>-0.0003</v>
      </c>
      <c r="L40" s="125"/>
      <c r="M40" s="180">
        <f>+M22+M27+M29+M32+M38</f>
        <v>350980.02614</v>
      </c>
      <c r="N40" s="181">
        <f>+N22+N27+N29+N32+N38</f>
        <v>285361.99965</v>
      </c>
    </row>
    <row r="41" spans="1:14" ht="15.75">
      <c r="A41" s="43" t="s">
        <v>135</v>
      </c>
      <c r="B41" s="44"/>
      <c r="C41" s="125"/>
      <c r="D41" s="182"/>
      <c r="E41" s="183"/>
      <c r="F41" s="125"/>
      <c r="G41" s="182"/>
      <c r="H41" s="183"/>
      <c r="I41" s="125"/>
      <c r="J41" s="182"/>
      <c r="K41" s="183"/>
      <c r="L41" s="125"/>
      <c r="M41" s="182"/>
      <c r="N41" s="183"/>
    </row>
    <row r="42" spans="1:14" ht="15.75">
      <c r="A42" s="47" t="s">
        <v>136</v>
      </c>
      <c r="B42" s="48"/>
      <c r="C42" s="125"/>
      <c r="D42" s="174"/>
      <c r="E42" s="175"/>
      <c r="F42" s="125"/>
      <c r="G42" s="174"/>
      <c r="H42" s="175"/>
      <c r="I42" s="125"/>
      <c r="J42" s="174"/>
      <c r="K42" s="175"/>
      <c r="L42" s="125"/>
      <c r="M42" s="174"/>
      <c r="N42" s="175"/>
    </row>
    <row r="43" spans="1:14" ht="15.75">
      <c r="A43" s="51" t="s">
        <v>137</v>
      </c>
      <c r="B43" s="52">
        <v>601</v>
      </c>
      <c r="C43" s="125"/>
      <c r="D43" s="168">
        <v>3315.8039900000003</v>
      </c>
      <c r="E43" s="169">
        <v>3300.6823999999997</v>
      </c>
      <c r="F43" s="125"/>
      <c r="G43" s="168">
        <v>0</v>
      </c>
      <c r="H43" s="169">
        <v>0</v>
      </c>
      <c r="I43" s="125"/>
      <c r="J43" s="168">
        <v>0</v>
      </c>
      <c r="K43" s="169">
        <v>0</v>
      </c>
      <c r="L43" s="125"/>
      <c r="M43" s="168">
        <f aca="true" t="shared" si="3" ref="M43:M52">+D43+G43+J43</f>
        <v>3315.8039900000003</v>
      </c>
      <c r="N43" s="169">
        <f aca="true" t="shared" si="4" ref="N43:N52">+E43+H43+K43</f>
        <v>3300.6823999999997</v>
      </c>
    </row>
    <row r="44" spans="1:14" ht="15.75">
      <c r="A44" s="51" t="s">
        <v>138</v>
      </c>
      <c r="B44" s="52">
        <f>1+B43</f>
        <v>602</v>
      </c>
      <c r="C44" s="125"/>
      <c r="D44" s="168">
        <v>12296.60479</v>
      </c>
      <c r="E44" s="169">
        <v>10752.54257</v>
      </c>
      <c r="F44" s="125"/>
      <c r="G44" s="168">
        <v>0</v>
      </c>
      <c r="H44" s="169">
        <v>12</v>
      </c>
      <c r="I44" s="125"/>
      <c r="J44" s="168">
        <v>0</v>
      </c>
      <c r="K44" s="169">
        <v>0</v>
      </c>
      <c r="L44" s="125"/>
      <c r="M44" s="168">
        <f t="shared" si="3"/>
        <v>12296.60479</v>
      </c>
      <c r="N44" s="169">
        <f t="shared" si="4"/>
        <v>10764.54257</v>
      </c>
    </row>
    <row r="45" spans="1:14" ht="15.75">
      <c r="A45" s="51" t="s">
        <v>139</v>
      </c>
      <c r="B45" s="52">
        <f aca="true" t="shared" si="5" ref="B45:B50">1+B44</f>
        <v>603</v>
      </c>
      <c r="C45" s="125"/>
      <c r="D45" s="168">
        <v>5686.14824</v>
      </c>
      <c r="E45" s="169">
        <v>4512.15634</v>
      </c>
      <c r="F45" s="125"/>
      <c r="G45" s="168">
        <v>0</v>
      </c>
      <c r="H45" s="169">
        <v>0</v>
      </c>
      <c r="I45" s="125"/>
      <c r="J45" s="168">
        <v>33.0313</v>
      </c>
      <c r="K45" s="169">
        <v>2</v>
      </c>
      <c r="L45" s="125"/>
      <c r="M45" s="168">
        <f t="shared" si="3"/>
        <v>5719.17954</v>
      </c>
      <c r="N45" s="169">
        <f t="shared" si="4"/>
        <v>4514.15634</v>
      </c>
    </row>
    <row r="46" spans="1:14" ht="15.75">
      <c r="A46" s="51" t="s">
        <v>140</v>
      </c>
      <c r="B46" s="52">
        <f t="shared" si="5"/>
        <v>604</v>
      </c>
      <c r="C46" s="125"/>
      <c r="D46" s="168">
        <v>44550.45575</v>
      </c>
      <c r="E46" s="169">
        <v>36705.61202</v>
      </c>
      <c r="F46" s="125"/>
      <c r="G46" s="168">
        <v>14592.076130000001</v>
      </c>
      <c r="H46" s="169">
        <v>14074</v>
      </c>
      <c r="I46" s="125"/>
      <c r="J46" s="168">
        <v>0</v>
      </c>
      <c r="K46" s="169">
        <v>0</v>
      </c>
      <c r="L46" s="125"/>
      <c r="M46" s="168">
        <f t="shared" si="3"/>
        <v>59142.53188</v>
      </c>
      <c r="N46" s="169">
        <f t="shared" si="4"/>
        <v>50779.61202</v>
      </c>
    </row>
    <row r="47" spans="1:14" ht="15.75">
      <c r="A47" s="51" t="s">
        <v>141</v>
      </c>
      <c r="B47" s="52">
        <f t="shared" si="5"/>
        <v>605</v>
      </c>
      <c r="C47" s="125"/>
      <c r="D47" s="168">
        <v>13527.08744</v>
      </c>
      <c r="E47" s="169">
        <v>10957.00782</v>
      </c>
      <c r="F47" s="125"/>
      <c r="G47" s="168">
        <v>2942.11681</v>
      </c>
      <c r="H47" s="169">
        <v>3244</v>
      </c>
      <c r="I47" s="125"/>
      <c r="J47" s="168">
        <v>0</v>
      </c>
      <c r="K47" s="169">
        <v>0</v>
      </c>
      <c r="L47" s="125"/>
      <c r="M47" s="168">
        <f t="shared" si="3"/>
        <v>16469.20425</v>
      </c>
      <c r="N47" s="169">
        <f t="shared" si="4"/>
        <v>14201.00782</v>
      </c>
    </row>
    <row r="48" spans="1:14" ht="15.75">
      <c r="A48" s="51" t="s">
        <v>142</v>
      </c>
      <c r="B48" s="52">
        <f t="shared" si="5"/>
        <v>606</v>
      </c>
      <c r="C48" s="125"/>
      <c r="D48" s="168">
        <v>464.03067</v>
      </c>
      <c r="E48" s="169">
        <v>601.00043</v>
      </c>
      <c r="F48" s="125"/>
      <c r="G48" s="168">
        <v>0</v>
      </c>
      <c r="H48" s="169">
        <v>0</v>
      </c>
      <c r="I48" s="125"/>
      <c r="J48" s="168">
        <v>0</v>
      </c>
      <c r="K48" s="169">
        <v>0</v>
      </c>
      <c r="L48" s="125"/>
      <c r="M48" s="168">
        <f t="shared" si="3"/>
        <v>464.03067</v>
      </c>
      <c r="N48" s="169">
        <f t="shared" si="4"/>
        <v>601.00043</v>
      </c>
    </row>
    <row r="49" spans="1:14" ht="15.75">
      <c r="A49" s="51" t="s">
        <v>143</v>
      </c>
      <c r="B49" s="52">
        <f t="shared" si="5"/>
        <v>607</v>
      </c>
      <c r="C49" s="125"/>
      <c r="D49" s="168">
        <v>1055.7976899999999</v>
      </c>
      <c r="E49" s="169">
        <v>949.37707</v>
      </c>
      <c r="F49" s="125"/>
      <c r="G49" s="168">
        <v>0</v>
      </c>
      <c r="H49" s="169">
        <v>0</v>
      </c>
      <c r="I49" s="125"/>
      <c r="J49" s="168">
        <v>0</v>
      </c>
      <c r="K49" s="169">
        <v>0</v>
      </c>
      <c r="L49" s="125"/>
      <c r="M49" s="168">
        <f t="shared" si="3"/>
        <v>1055.7976899999999</v>
      </c>
      <c r="N49" s="169">
        <f t="shared" si="4"/>
        <v>949.37707</v>
      </c>
    </row>
    <row r="50" spans="1:14" ht="15.75">
      <c r="A50" s="51" t="s">
        <v>144</v>
      </c>
      <c r="B50" s="52">
        <f t="shared" si="5"/>
        <v>608</v>
      </c>
      <c r="C50" s="125"/>
      <c r="D50" s="168">
        <v>215.11048000000002</v>
      </c>
      <c r="E50" s="169">
        <v>204.84068</v>
      </c>
      <c r="F50" s="125"/>
      <c r="G50" s="168">
        <v>0</v>
      </c>
      <c r="H50" s="169">
        <v>0</v>
      </c>
      <c r="I50" s="125"/>
      <c r="J50" s="168">
        <v>0</v>
      </c>
      <c r="K50" s="169">
        <v>0</v>
      </c>
      <c r="L50" s="125"/>
      <c r="M50" s="168">
        <f t="shared" si="3"/>
        <v>215.11048000000002</v>
      </c>
      <c r="N50" s="169">
        <f t="shared" si="4"/>
        <v>204.84068</v>
      </c>
    </row>
    <row r="51" spans="1:14" ht="15.75">
      <c r="A51" s="51" t="s">
        <v>145</v>
      </c>
      <c r="B51" s="52">
        <f>1+B50</f>
        <v>609</v>
      </c>
      <c r="C51" s="125"/>
      <c r="D51" s="168">
        <v>4305.60343</v>
      </c>
      <c r="E51" s="169">
        <v>1929.73583</v>
      </c>
      <c r="F51" s="125"/>
      <c r="G51" s="168">
        <v>52946</v>
      </c>
      <c r="H51" s="169">
        <v>13065.7963</v>
      </c>
      <c r="I51" s="125"/>
      <c r="J51" s="168">
        <v>0</v>
      </c>
      <c r="K51" s="169">
        <v>0</v>
      </c>
      <c r="L51" s="125"/>
      <c r="M51" s="168">
        <f t="shared" si="3"/>
        <v>57251.60343</v>
      </c>
      <c r="N51" s="169">
        <f t="shared" si="4"/>
        <v>14995.53213</v>
      </c>
    </row>
    <row r="52" spans="1:14" ht="15.75">
      <c r="A52" s="56" t="s">
        <v>146</v>
      </c>
      <c r="B52" s="57">
        <v>611</v>
      </c>
      <c r="C52" s="125"/>
      <c r="D52" s="170">
        <v>2747.1831</v>
      </c>
      <c r="E52" s="171">
        <v>2251.30096</v>
      </c>
      <c r="F52" s="125"/>
      <c r="G52" s="170">
        <v>0</v>
      </c>
      <c r="H52" s="171">
        <v>0</v>
      </c>
      <c r="I52" s="125"/>
      <c r="J52" s="170">
        <v>0</v>
      </c>
      <c r="K52" s="171">
        <v>0</v>
      </c>
      <c r="L52" s="125"/>
      <c r="M52" s="170">
        <f t="shared" si="3"/>
        <v>2747.1831</v>
      </c>
      <c r="N52" s="171">
        <f t="shared" si="4"/>
        <v>2251.30096</v>
      </c>
    </row>
    <row r="53" spans="1:14" ht="15.75">
      <c r="A53" s="184" t="s">
        <v>32</v>
      </c>
      <c r="B53" s="185">
        <v>610</v>
      </c>
      <c r="C53" s="125"/>
      <c r="D53" s="186">
        <v>88163.82558</v>
      </c>
      <c r="E53" s="187">
        <v>72164.25611999999</v>
      </c>
      <c r="F53" s="125"/>
      <c r="G53" s="186">
        <f>+SUM(G43:G52)</f>
        <v>70480.19294000001</v>
      </c>
      <c r="H53" s="187">
        <v>30395.7963</v>
      </c>
      <c r="I53" s="125"/>
      <c r="J53" s="186">
        <f>+SUM(J43:J52)</f>
        <v>33.0313</v>
      </c>
      <c r="K53" s="187">
        <v>2</v>
      </c>
      <c r="L53" s="125"/>
      <c r="M53" s="186">
        <f>+SUM(M43:M52)</f>
        <v>158677.04982</v>
      </c>
      <c r="N53" s="187">
        <f>+SUM(N43:N52)</f>
        <v>102562.05241999999</v>
      </c>
    </row>
    <row r="54" spans="1:14" ht="15.75">
      <c r="A54" s="47" t="s">
        <v>147</v>
      </c>
      <c r="B54" s="48"/>
      <c r="C54" s="125"/>
      <c r="D54" s="174"/>
      <c r="E54" s="175"/>
      <c r="F54" s="125"/>
      <c r="G54" s="174"/>
      <c r="H54" s="175"/>
      <c r="I54" s="125"/>
      <c r="J54" s="174"/>
      <c r="K54" s="175"/>
      <c r="L54" s="125"/>
      <c r="M54" s="174"/>
      <c r="N54" s="175"/>
    </row>
    <row r="55" spans="1:14" ht="15.75">
      <c r="A55" s="51" t="s">
        <v>148</v>
      </c>
      <c r="B55" s="52">
        <v>621</v>
      </c>
      <c r="C55" s="125"/>
      <c r="D55" s="168">
        <v>0</v>
      </c>
      <c r="E55" s="169">
        <v>0</v>
      </c>
      <c r="F55" s="125"/>
      <c r="G55" s="168">
        <v>0</v>
      </c>
      <c r="H55" s="169">
        <v>0</v>
      </c>
      <c r="I55" s="125"/>
      <c r="J55" s="168">
        <v>0</v>
      </c>
      <c r="K55" s="169">
        <v>0</v>
      </c>
      <c r="L55" s="125"/>
      <c r="M55" s="168">
        <f>+D55+G55+J55</f>
        <v>0</v>
      </c>
      <c r="N55" s="169">
        <f>+E55+H55+K55</f>
        <v>0</v>
      </c>
    </row>
    <row r="56" spans="1:14" ht="15.75">
      <c r="A56" s="51" t="s">
        <v>149</v>
      </c>
      <c r="B56" s="52">
        <f>1+B55</f>
        <v>622</v>
      </c>
      <c r="C56" s="125"/>
      <c r="D56" s="168">
        <v>0</v>
      </c>
      <c r="E56" s="169">
        <v>0</v>
      </c>
      <c r="F56" s="125"/>
      <c r="G56" s="168">
        <v>0</v>
      </c>
      <c r="H56" s="169">
        <v>0</v>
      </c>
      <c r="I56" s="125"/>
      <c r="J56" s="168">
        <v>0</v>
      </c>
      <c r="K56" s="169">
        <v>0</v>
      </c>
      <c r="L56" s="125"/>
      <c r="M56" s="168">
        <f>+D56+G56+J56</f>
        <v>0</v>
      </c>
      <c r="N56" s="169">
        <f>+E56+H56+K56</f>
        <v>0</v>
      </c>
    </row>
    <row r="57" spans="1:14" ht="15.75">
      <c r="A57" s="56" t="s">
        <v>150</v>
      </c>
      <c r="B57" s="57">
        <f>1+B56</f>
        <v>623</v>
      </c>
      <c r="C57" s="125"/>
      <c r="D57" s="170">
        <v>0</v>
      </c>
      <c r="E57" s="171">
        <v>0</v>
      </c>
      <c r="F57" s="125"/>
      <c r="G57" s="170">
        <v>0</v>
      </c>
      <c r="H57" s="171">
        <v>0</v>
      </c>
      <c r="I57" s="125"/>
      <c r="J57" s="170">
        <v>0</v>
      </c>
      <c r="K57" s="171">
        <v>0</v>
      </c>
      <c r="L57" s="125"/>
      <c r="M57" s="170">
        <f>+D57+G57+J57</f>
        <v>0</v>
      </c>
      <c r="N57" s="171">
        <f>+E57+H57+K57</f>
        <v>0</v>
      </c>
    </row>
    <row r="58" spans="1:14" ht="15.75">
      <c r="A58" s="184" t="s">
        <v>47</v>
      </c>
      <c r="B58" s="185">
        <v>620</v>
      </c>
      <c r="C58" s="125"/>
      <c r="D58" s="186">
        <v>0</v>
      </c>
      <c r="E58" s="187">
        <v>0</v>
      </c>
      <c r="F58" s="125"/>
      <c r="G58" s="186">
        <f>+SUM(G55:G57)</f>
        <v>0</v>
      </c>
      <c r="H58" s="187">
        <v>0</v>
      </c>
      <c r="I58" s="125"/>
      <c r="J58" s="186">
        <f>+SUM(J55:J57)</f>
        <v>0</v>
      </c>
      <c r="K58" s="187">
        <v>0</v>
      </c>
      <c r="L58" s="125"/>
      <c r="M58" s="186">
        <f>+SUM(M55:M57)</f>
        <v>0</v>
      </c>
      <c r="N58" s="187">
        <f>+SUM(N55:N57)</f>
        <v>0</v>
      </c>
    </row>
    <row r="59" spans="1:14" ht="15.75">
      <c r="A59" s="47" t="s">
        <v>151</v>
      </c>
      <c r="B59" s="48"/>
      <c r="C59" s="125"/>
      <c r="D59" s="174"/>
      <c r="E59" s="175"/>
      <c r="F59" s="125"/>
      <c r="G59" s="174"/>
      <c r="H59" s="175"/>
      <c r="I59" s="125"/>
      <c r="J59" s="174"/>
      <c r="K59" s="175"/>
      <c r="L59" s="125"/>
      <c r="M59" s="174"/>
      <c r="N59" s="175"/>
    </row>
    <row r="60" spans="1:14" ht="15.75">
      <c r="A60" s="51" t="s">
        <v>152</v>
      </c>
      <c r="B60" s="52">
        <v>631</v>
      </c>
      <c r="C60" s="125"/>
      <c r="D60" s="168">
        <v>0</v>
      </c>
      <c r="E60" s="169">
        <v>0</v>
      </c>
      <c r="F60" s="125"/>
      <c r="G60" s="168">
        <v>0</v>
      </c>
      <c r="H60" s="169">
        <v>0</v>
      </c>
      <c r="I60" s="125"/>
      <c r="J60" s="168">
        <v>0</v>
      </c>
      <c r="K60" s="169">
        <v>0</v>
      </c>
      <c r="L60" s="125"/>
      <c r="M60" s="168">
        <f>+D60+G60+J60</f>
        <v>0</v>
      </c>
      <c r="N60" s="169">
        <f>+E60+H60+K60</f>
        <v>0</v>
      </c>
    </row>
    <row r="61" spans="1:14" ht="15.75">
      <c r="A61" s="56" t="s">
        <v>153</v>
      </c>
      <c r="B61" s="52">
        <v>632</v>
      </c>
      <c r="C61" s="125"/>
      <c r="D61" s="170">
        <v>2043.10879</v>
      </c>
      <c r="E61" s="171">
        <v>436.95297</v>
      </c>
      <c r="F61" s="125"/>
      <c r="G61" s="170">
        <v>0</v>
      </c>
      <c r="H61" s="171">
        <v>0</v>
      </c>
      <c r="I61" s="125"/>
      <c r="J61" s="170">
        <v>0</v>
      </c>
      <c r="K61" s="171">
        <v>0</v>
      </c>
      <c r="L61" s="125"/>
      <c r="M61" s="170">
        <f>+D61+G61+J61</f>
        <v>2043.10879</v>
      </c>
      <c r="N61" s="171">
        <f>+E61+H61+K61</f>
        <v>436.95297</v>
      </c>
    </row>
    <row r="62" spans="1:14" ht="15.75">
      <c r="A62" s="184" t="s">
        <v>37</v>
      </c>
      <c r="B62" s="185">
        <v>630</v>
      </c>
      <c r="C62" s="125"/>
      <c r="D62" s="186">
        <v>2043.10879</v>
      </c>
      <c r="E62" s="187">
        <v>436.95297</v>
      </c>
      <c r="F62" s="125"/>
      <c r="G62" s="186">
        <f>++SUM(G60:G61)</f>
        <v>0</v>
      </c>
      <c r="H62" s="187">
        <v>0</v>
      </c>
      <c r="I62" s="125"/>
      <c r="J62" s="186">
        <f>++SUM(J60:J61)</f>
        <v>0</v>
      </c>
      <c r="K62" s="187">
        <v>0</v>
      </c>
      <c r="L62" s="125"/>
      <c r="M62" s="186">
        <f>++SUM(M60:M61)</f>
        <v>2043.10879</v>
      </c>
      <c r="N62" s="187">
        <f>++SUM(N60:N61)</f>
        <v>436.95297</v>
      </c>
    </row>
    <row r="63" spans="1:14" ht="15.75">
      <c r="A63" s="47" t="s">
        <v>154</v>
      </c>
      <c r="B63" s="48"/>
      <c r="C63" s="125"/>
      <c r="D63" s="174"/>
      <c r="E63" s="175"/>
      <c r="F63" s="125"/>
      <c r="G63" s="174"/>
      <c r="H63" s="175"/>
      <c r="I63" s="125"/>
      <c r="J63" s="174"/>
      <c r="K63" s="175"/>
      <c r="L63" s="125"/>
      <c r="M63" s="174"/>
      <c r="N63" s="175"/>
    </row>
    <row r="64" spans="1:14" ht="15.75">
      <c r="A64" s="51" t="s">
        <v>155</v>
      </c>
      <c r="B64" s="52">
        <v>641</v>
      </c>
      <c r="C64" s="125"/>
      <c r="D64" s="168">
        <v>1.4365299999999999</v>
      </c>
      <c r="E64" s="169">
        <v>0</v>
      </c>
      <c r="F64" s="125"/>
      <c r="G64" s="168">
        <v>0</v>
      </c>
      <c r="H64" s="169">
        <v>0</v>
      </c>
      <c r="I64" s="125"/>
      <c r="J64" s="168">
        <v>0</v>
      </c>
      <c r="K64" s="169">
        <v>0</v>
      </c>
      <c r="L64" s="125"/>
      <c r="M64" s="168">
        <f>+D64+G64+J64</f>
        <v>1.4365299999999999</v>
      </c>
      <c r="N64" s="169">
        <f>+E64+H64+K64</f>
        <v>0</v>
      </c>
    </row>
    <row r="65" spans="1:14" ht="15.75">
      <c r="A65" s="51" t="s">
        <v>156</v>
      </c>
      <c r="B65" s="52">
        <f>1+B64</f>
        <v>642</v>
      </c>
      <c r="C65" s="125"/>
      <c r="D65" s="168">
        <v>1.01392</v>
      </c>
      <c r="E65" s="169">
        <v>0</v>
      </c>
      <c r="F65" s="125"/>
      <c r="G65" s="168">
        <v>0</v>
      </c>
      <c r="H65" s="169">
        <v>0</v>
      </c>
      <c r="I65" s="125"/>
      <c r="J65" s="168">
        <v>0</v>
      </c>
      <c r="K65" s="169">
        <v>0</v>
      </c>
      <c r="L65" s="125"/>
      <c r="M65" s="168">
        <f>+D65+G65+J65</f>
        <v>1.01392</v>
      </c>
      <c r="N65" s="169">
        <f>+E65+H65+K65</f>
        <v>0</v>
      </c>
    </row>
    <row r="66" spans="1:14" ht="15.75">
      <c r="A66" s="184" t="s">
        <v>58</v>
      </c>
      <c r="B66" s="185">
        <v>640</v>
      </c>
      <c r="C66" s="125"/>
      <c r="D66" s="186">
        <v>2.45045</v>
      </c>
      <c r="E66" s="187">
        <v>0</v>
      </c>
      <c r="F66" s="125"/>
      <c r="G66" s="186">
        <f>++SUM(G64:G65)</f>
        <v>0</v>
      </c>
      <c r="H66" s="187">
        <v>0</v>
      </c>
      <c r="I66" s="125"/>
      <c r="J66" s="186">
        <f>++SUM(J64:J65)</f>
        <v>0</v>
      </c>
      <c r="K66" s="187">
        <v>0</v>
      </c>
      <c r="L66" s="125"/>
      <c r="M66" s="186">
        <f>++SUM(M64:M65)</f>
        <v>2.45045</v>
      </c>
      <c r="N66" s="187">
        <f>++SUM(N64:N65)</f>
        <v>0</v>
      </c>
    </row>
    <row r="67" spans="1:14" ht="15.75">
      <c r="A67" s="47" t="s">
        <v>157</v>
      </c>
      <c r="B67" s="48"/>
      <c r="C67" s="125"/>
      <c r="D67" s="174"/>
      <c r="E67" s="175"/>
      <c r="F67" s="125"/>
      <c r="G67" s="174"/>
      <c r="H67" s="175"/>
      <c r="I67" s="125"/>
      <c r="J67" s="174"/>
      <c r="K67" s="175"/>
      <c r="L67" s="125"/>
      <c r="M67" s="174"/>
      <c r="N67" s="175"/>
    </row>
    <row r="68" spans="1:14" ht="15.75">
      <c r="A68" s="51" t="s">
        <v>158</v>
      </c>
      <c r="B68" s="52">
        <v>651</v>
      </c>
      <c r="C68" s="125"/>
      <c r="D68" s="168">
        <v>735381.65587</v>
      </c>
      <c r="E68" s="169">
        <v>882416.62003</v>
      </c>
      <c r="F68" s="125"/>
      <c r="G68" s="168">
        <v>151296</v>
      </c>
      <c r="H68" s="169">
        <v>203102.6723</v>
      </c>
      <c r="I68" s="125"/>
      <c r="J68" s="168">
        <v>0</v>
      </c>
      <c r="K68" s="169">
        <v>0</v>
      </c>
      <c r="L68" s="125"/>
      <c r="M68" s="168">
        <f>+D68+G68+J68</f>
        <v>886677.65587</v>
      </c>
      <c r="N68" s="169">
        <f>+E68+H68+K68</f>
        <v>1085519.29233</v>
      </c>
    </row>
    <row r="69" spans="1:14" ht="15.75">
      <c r="A69" s="51" t="s">
        <v>159</v>
      </c>
      <c r="B69" s="52">
        <f>1+B68</f>
        <v>652</v>
      </c>
      <c r="C69" s="125"/>
      <c r="D69" s="168">
        <v>7869.26069</v>
      </c>
      <c r="E69" s="169">
        <v>4822.37879</v>
      </c>
      <c r="F69" s="125"/>
      <c r="G69" s="168">
        <v>296704</v>
      </c>
      <c r="H69" s="169">
        <v>124989.69315</v>
      </c>
      <c r="I69" s="125"/>
      <c r="J69" s="168">
        <v>0</v>
      </c>
      <c r="K69" s="169">
        <v>0</v>
      </c>
      <c r="L69" s="125"/>
      <c r="M69" s="168">
        <f>+D69+G69+J69</f>
        <v>304573.26069</v>
      </c>
      <c r="N69" s="169">
        <f>+E69+H69+K69</f>
        <v>129812.07194000001</v>
      </c>
    </row>
    <row r="70" spans="1:14" ht="15.75">
      <c r="A70" s="184" t="s">
        <v>134</v>
      </c>
      <c r="B70" s="185">
        <v>659</v>
      </c>
      <c r="C70" s="125"/>
      <c r="D70" s="186">
        <v>743250.91656</v>
      </c>
      <c r="E70" s="187">
        <v>887238.99882</v>
      </c>
      <c r="F70" s="125"/>
      <c r="G70" s="186">
        <f>++SUM(G68:G69)</f>
        <v>448000</v>
      </c>
      <c r="H70" s="187">
        <v>328092.36545000004</v>
      </c>
      <c r="I70" s="125">
        <f>++SUM(I68:I69)</f>
        <v>0</v>
      </c>
      <c r="J70" s="186">
        <f>++SUM(J68:J69)</f>
        <v>0</v>
      </c>
      <c r="K70" s="187">
        <v>0</v>
      </c>
      <c r="L70" s="125"/>
      <c r="M70" s="186">
        <f>++SUM(M68:M69)</f>
        <v>1191250.91656</v>
      </c>
      <c r="N70" s="187">
        <f>++SUM(N68:N69)</f>
        <v>1215331.36427</v>
      </c>
    </row>
    <row r="71" spans="1:14" s="6" customFormat="1" ht="6" customHeight="1">
      <c r="A71" s="47"/>
      <c r="B71" s="48"/>
      <c r="C71" s="125"/>
      <c r="D71" s="64"/>
      <c r="E71" s="65"/>
      <c r="F71" s="125"/>
      <c r="G71" s="64"/>
      <c r="H71" s="65"/>
      <c r="I71" s="125"/>
      <c r="J71" s="64"/>
      <c r="K71" s="65"/>
      <c r="L71" s="125"/>
      <c r="M71" s="64"/>
      <c r="N71" s="65"/>
    </row>
    <row r="72" spans="1:14" ht="15.75">
      <c r="A72" s="184" t="s">
        <v>160</v>
      </c>
      <c r="B72" s="185">
        <v>660</v>
      </c>
      <c r="C72" s="125"/>
      <c r="D72" s="186">
        <v>22.14</v>
      </c>
      <c r="E72" s="187">
        <v>277.48969</v>
      </c>
      <c r="F72" s="125"/>
      <c r="G72" s="186">
        <v>0</v>
      </c>
      <c r="H72" s="187">
        <v>0</v>
      </c>
      <c r="I72" s="125"/>
      <c r="J72" s="186">
        <v>-22.14</v>
      </c>
      <c r="K72" s="187">
        <v>-277</v>
      </c>
      <c r="L72" s="125"/>
      <c r="M72" s="186">
        <f>+D72+G72+J72</f>
        <v>0</v>
      </c>
      <c r="N72" s="187">
        <f>+E72+H72+K72</f>
        <v>0.48968999999999596</v>
      </c>
    </row>
    <row r="73" spans="1:14" s="6" customFormat="1" ht="6" customHeight="1">
      <c r="A73" s="47"/>
      <c r="B73" s="48"/>
      <c r="C73" s="125"/>
      <c r="D73" s="64"/>
      <c r="E73" s="65"/>
      <c r="F73" s="125"/>
      <c r="G73" s="64"/>
      <c r="H73" s="65"/>
      <c r="I73" s="125"/>
      <c r="J73" s="64"/>
      <c r="K73" s="65"/>
      <c r="L73" s="125"/>
      <c r="M73" s="64"/>
      <c r="N73" s="65"/>
    </row>
    <row r="74" spans="1:14" ht="15.75">
      <c r="A74" s="184" t="s">
        <v>161</v>
      </c>
      <c r="B74" s="185">
        <v>670</v>
      </c>
      <c r="C74" s="125"/>
      <c r="D74" s="186">
        <v>0</v>
      </c>
      <c r="E74" s="187">
        <v>0</v>
      </c>
      <c r="F74" s="125"/>
      <c r="G74" s="186">
        <v>0</v>
      </c>
      <c r="H74" s="187">
        <v>0</v>
      </c>
      <c r="I74" s="125"/>
      <c r="J74" s="186">
        <v>0</v>
      </c>
      <c r="K74" s="187">
        <v>0</v>
      </c>
      <c r="L74" s="125"/>
      <c r="M74" s="186">
        <f>+D74+G74+J74</f>
        <v>0</v>
      </c>
      <c r="N74" s="187">
        <f>+E74+H74+K74</f>
        <v>0</v>
      </c>
    </row>
    <row r="75" spans="1:14" ht="15.75">
      <c r="A75" s="176" t="s">
        <v>162</v>
      </c>
      <c r="B75" s="177">
        <v>679</v>
      </c>
      <c r="C75" s="125"/>
      <c r="D75" s="178">
        <v>0</v>
      </c>
      <c r="E75" s="179">
        <v>0</v>
      </c>
      <c r="F75" s="125"/>
      <c r="G75" s="178">
        <v>0</v>
      </c>
      <c r="H75" s="179">
        <v>0</v>
      </c>
      <c r="I75" s="125"/>
      <c r="J75" s="178">
        <v>0</v>
      </c>
      <c r="K75" s="179">
        <v>0</v>
      </c>
      <c r="L75" s="125"/>
      <c r="M75" s="178">
        <f>+D75+G75+J75</f>
        <v>0</v>
      </c>
      <c r="N75" s="179">
        <f>+E75+H75+K75</f>
        <v>0</v>
      </c>
    </row>
    <row r="76" spans="1:14" ht="4.5" customHeight="1">
      <c r="A76" s="47"/>
      <c r="B76" s="48"/>
      <c r="C76" s="125"/>
      <c r="D76" s="174"/>
      <c r="E76" s="175"/>
      <c r="F76" s="125"/>
      <c r="G76" s="174"/>
      <c r="H76" s="175"/>
      <c r="I76" s="125"/>
      <c r="J76" s="174"/>
      <c r="K76" s="175"/>
      <c r="L76" s="125"/>
      <c r="M76" s="174"/>
      <c r="N76" s="175"/>
    </row>
    <row r="77" spans="1:14" ht="19.5" thickBot="1">
      <c r="A77" s="108" t="s">
        <v>59</v>
      </c>
      <c r="B77" s="109">
        <v>699</v>
      </c>
      <c r="C77" s="125"/>
      <c r="D77" s="188">
        <v>833482.4413800001</v>
      </c>
      <c r="E77" s="189">
        <v>960117.6976</v>
      </c>
      <c r="F77" s="125"/>
      <c r="G77" s="188">
        <f>+G53+G58+G62+G66+G70+G72+G74</f>
        <v>518480.19294</v>
      </c>
      <c r="H77" s="189">
        <v>358488.16175</v>
      </c>
      <c r="I77" s="125"/>
      <c r="J77" s="188">
        <f>+J53+J58+J62+J66+J70+J72+J74</f>
        <v>10.891300000000001</v>
      </c>
      <c r="K77" s="189">
        <v>-275</v>
      </c>
      <c r="L77" s="125"/>
      <c r="M77" s="188">
        <f>+M53+M58+M62+M66+M70+M72+M74</f>
        <v>1351973.52562</v>
      </c>
      <c r="N77" s="189">
        <f>+N53+N58+N62+N66+N70+N72+N74</f>
        <v>1318330.85935</v>
      </c>
    </row>
    <row r="78" spans="1:14" ht="15.75">
      <c r="A78" s="43" t="s">
        <v>163</v>
      </c>
      <c r="B78" s="44"/>
      <c r="C78" s="80"/>
      <c r="D78" s="164"/>
      <c r="E78" s="165"/>
      <c r="F78" s="80"/>
      <c r="G78" s="164"/>
      <c r="H78" s="165"/>
      <c r="I78" s="80"/>
      <c r="J78" s="164"/>
      <c r="K78" s="165"/>
      <c r="L78" s="80"/>
      <c r="M78" s="164"/>
      <c r="N78" s="165"/>
    </row>
    <row r="79" spans="1:14" ht="15.75">
      <c r="A79" s="51" t="s">
        <v>164</v>
      </c>
      <c r="B79" s="52">
        <v>681</v>
      </c>
      <c r="C79" s="125"/>
      <c r="D79" s="168">
        <v>829025.6347</v>
      </c>
      <c r="E79" s="169">
        <v>954251.62166</v>
      </c>
      <c r="F79" s="125"/>
      <c r="G79" s="168">
        <f>16894+41271</f>
        <v>58165</v>
      </c>
      <c r="H79" s="169">
        <v>56597</v>
      </c>
      <c r="I79" s="125"/>
      <c r="J79" s="168">
        <v>0</v>
      </c>
      <c r="K79" s="169">
        <v>0</v>
      </c>
      <c r="L79" s="125"/>
      <c r="M79" s="168">
        <f>+D79+G79+J79</f>
        <v>887190.6347</v>
      </c>
      <c r="N79" s="169">
        <f>+E79+H79+K79</f>
        <v>1010848.62166</v>
      </c>
    </row>
    <row r="80" spans="1:14" ht="15.75">
      <c r="A80" s="51" t="s">
        <v>165</v>
      </c>
      <c r="B80" s="52">
        <v>682</v>
      </c>
      <c r="C80" s="125"/>
      <c r="D80" s="168">
        <v>0.504</v>
      </c>
      <c r="E80" s="169">
        <v>22.06878</v>
      </c>
      <c r="F80" s="125"/>
      <c r="G80" s="168">
        <v>0</v>
      </c>
      <c r="H80" s="169">
        <v>0</v>
      </c>
      <c r="I80" s="125"/>
      <c r="J80" s="168">
        <v>0</v>
      </c>
      <c r="K80" s="169">
        <v>0</v>
      </c>
      <c r="L80" s="125"/>
      <c r="M80" s="168">
        <f>+D80+G80+J80</f>
        <v>0.504</v>
      </c>
      <c r="N80" s="169">
        <f>+E80+H80+K80</f>
        <v>22.06878</v>
      </c>
    </row>
    <row r="81" spans="1:14" ht="19.5" thickBot="1">
      <c r="A81" s="190" t="s">
        <v>166</v>
      </c>
      <c r="B81" s="191">
        <v>680</v>
      </c>
      <c r="C81" s="125"/>
      <c r="D81" s="192">
        <v>829026.1387</v>
      </c>
      <c r="E81" s="193">
        <v>954273.6904399999</v>
      </c>
      <c r="F81" s="125"/>
      <c r="G81" s="192">
        <f>+SUM(G79:G80)</f>
        <v>58165</v>
      </c>
      <c r="H81" s="193">
        <v>56597</v>
      </c>
      <c r="I81" s="125"/>
      <c r="J81" s="192">
        <f>+SUM(J79:J80)</f>
        <v>0</v>
      </c>
      <c r="K81" s="193">
        <v>0</v>
      </c>
      <c r="L81" s="125"/>
      <c r="M81" s="192">
        <f>+SUM(M79:M80)</f>
        <v>887191.1387</v>
      </c>
      <c r="N81" s="193">
        <f>+SUM(N79:N80)</f>
        <v>1010870.6904399999</v>
      </c>
    </row>
    <row r="82" spans="1:14" ht="15.75">
      <c r="A82" s="43" t="s">
        <v>167</v>
      </c>
      <c r="B82" s="44"/>
      <c r="C82" s="80"/>
      <c r="D82" s="164"/>
      <c r="E82" s="165"/>
      <c r="F82" s="80"/>
      <c r="G82" s="164"/>
      <c r="H82" s="165"/>
      <c r="I82" s="80"/>
      <c r="J82" s="164"/>
      <c r="K82" s="165"/>
      <c r="L82" s="80"/>
      <c r="M82" s="164"/>
      <c r="N82" s="165"/>
    </row>
    <row r="83" spans="1:14" ht="15.75">
      <c r="A83" s="51" t="s">
        <v>168</v>
      </c>
      <c r="B83" s="52">
        <v>761</v>
      </c>
      <c r="C83" s="125"/>
      <c r="D83" s="168">
        <v>0</v>
      </c>
      <c r="E83" s="169">
        <v>0</v>
      </c>
      <c r="F83" s="125"/>
      <c r="G83" s="168">
        <v>0</v>
      </c>
      <c r="H83" s="169">
        <v>0</v>
      </c>
      <c r="I83" s="125"/>
      <c r="J83" s="168">
        <v>0</v>
      </c>
      <c r="K83" s="169">
        <v>0</v>
      </c>
      <c r="L83" s="125"/>
      <c r="M83" s="168">
        <f>+D83+G83+J83</f>
        <v>0</v>
      </c>
      <c r="N83" s="169">
        <f>+E83+H83+K83</f>
        <v>0</v>
      </c>
    </row>
    <row r="84" spans="1:14" ht="15.75">
      <c r="A84" s="51" t="s">
        <v>169</v>
      </c>
      <c r="B84" s="52">
        <f>1+B83</f>
        <v>762</v>
      </c>
      <c r="C84" s="125"/>
      <c r="D84" s="168">
        <v>0</v>
      </c>
      <c r="E84" s="169">
        <v>0</v>
      </c>
      <c r="F84" s="125"/>
      <c r="G84" s="168">
        <v>0</v>
      </c>
      <c r="H84" s="169">
        <v>0</v>
      </c>
      <c r="I84" s="125"/>
      <c r="J84" s="168">
        <v>0</v>
      </c>
      <c r="K84" s="169">
        <v>0</v>
      </c>
      <c r="L84" s="125"/>
      <c r="M84" s="168">
        <f>+D84+G84+J84</f>
        <v>0</v>
      </c>
      <c r="N84" s="169">
        <f>+E84+H84+K84</f>
        <v>0</v>
      </c>
    </row>
    <row r="85" spans="1:14" ht="19.5" thickBot="1">
      <c r="A85" s="194" t="s">
        <v>170</v>
      </c>
      <c r="B85" s="195">
        <v>760</v>
      </c>
      <c r="C85" s="125"/>
      <c r="D85" s="196">
        <v>0</v>
      </c>
      <c r="E85" s="197">
        <v>0</v>
      </c>
      <c r="F85" s="125"/>
      <c r="G85" s="196">
        <f>+SUM(G83:G84)</f>
        <v>0</v>
      </c>
      <c r="H85" s="197">
        <v>0</v>
      </c>
      <c r="I85" s="125"/>
      <c r="J85" s="196">
        <f>+SUM(J83:J84)</f>
        <v>0</v>
      </c>
      <c r="K85" s="197">
        <v>0</v>
      </c>
      <c r="L85" s="125"/>
      <c r="M85" s="196">
        <f>+SUM(M83:M84)</f>
        <v>0</v>
      </c>
      <c r="N85" s="197">
        <f>+SUM(N83:N84)</f>
        <v>0</v>
      </c>
    </row>
    <row r="86" spans="1:14" ht="15.75">
      <c r="A86" s="43" t="s">
        <v>171</v>
      </c>
      <c r="B86" s="44"/>
      <c r="C86" s="80"/>
      <c r="D86" s="164"/>
      <c r="E86" s="165"/>
      <c r="F86" s="80"/>
      <c r="G86" s="164"/>
      <c r="H86" s="165"/>
      <c r="I86" s="80"/>
      <c r="J86" s="164"/>
      <c r="K86" s="165"/>
      <c r="L86" s="80"/>
      <c r="M86" s="164"/>
      <c r="N86" s="165"/>
    </row>
    <row r="87" spans="1:14" ht="15.75">
      <c r="A87" s="47" t="s">
        <v>172</v>
      </c>
      <c r="B87" s="48"/>
      <c r="C87" s="125"/>
      <c r="D87" s="166"/>
      <c r="E87" s="167"/>
      <c r="F87" s="125"/>
      <c r="G87" s="166"/>
      <c r="H87" s="167"/>
      <c r="I87" s="125"/>
      <c r="J87" s="166"/>
      <c r="K87" s="167"/>
      <c r="L87" s="125"/>
      <c r="M87" s="166"/>
      <c r="N87" s="167"/>
    </row>
    <row r="88" spans="1:14" ht="15.75">
      <c r="A88" s="51" t="s">
        <v>173</v>
      </c>
      <c r="B88" s="52">
        <v>771</v>
      </c>
      <c r="C88" s="125"/>
      <c r="D88" s="168">
        <v>-19.35653</v>
      </c>
      <c r="E88" s="169">
        <v>0</v>
      </c>
      <c r="F88" s="125"/>
      <c r="G88" s="168">
        <v>0</v>
      </c>
      <c r="H88" s="169">
        <v>0</v>
      </c>
      <c r="I88" s="125"/>
      <c r="J88" s="168">
        <v>0</v>
      </c>
      <c r="K88" s="169">
        <v>0</v>
      </c>
      <c r="L88" s="125"/>
      <c r="M88" s="168">
        <f>+D88+G88+J88</f>
        <v>-19.35653</v>
      </c>
      <c r="N88" s="169">
        <f>+E88+H88+K88</f>
        <v>0</v>
      </c>
    </row>
    <row r="89" spans="1:14" ht="15.75">
      <c r="A89" s="51" t="s">
        <v>174</v>
      </c>
      <c r="B89" s="52">
        <f>1+B88</f>
        <v>772</v>
      </c>
      <c r="C89" s="125"/>
      <c r="D89" s="168">
        <v>0</v>
      </c>
      <c r="E89" s="169">
        <v>0</v>
      </c>
      <c r="F89" s="125"/>
      <c r="G89" s="168">
        <v>0</v>
      </c>
      <c r="H89" s="169">
        <v>0</v>
      </c>
      <c r="I89" s="125"/>
      <c r="J89" s="168">
        <v>0</v>
      </c>
      <c r="K89" s="169">
        <v>0</v>
      </c>
      <c r="L89" s="125"/>
      <c r="M89" s="168">
        <f>+D89+G89+J89</f>
        <v>0</v>
      </c>
      <c r="N89" s="169">
        <f>+E89+H89+K89</f>
        <v>0</v>
      </c>
    </row>
    <row r="90" spans="1:14" ht="15.75">
      <c r="A90" s="198" t="s">
        <v>32</v>
      </c>
      <c r="B90" s="199">
        <v>770</v>
      </c>
      <c r="C90" s="125"/>
      <c r="D90" s="200">
        <v>-19.35653</v>
      </c>
      <c r="E90" s="201">
        <v>0</v>
      </c>
      <c r="F90" s="125"/>
      <c r="G90" s="200">
        <f>+SUM(G88:G89)</f>
        <v>0</v>
      </c>
      <c r="H90" s="201">
        <v>0</v>
      </c>
      <c r="I90" s="125"/>
      <c r="J90" s="200">
        <f>+SUM(J88:J89)</f>
        <v>0</v>
      </c>
      <c r="K90" s="201">
        <v>0</v>
      </c>
      <c r="L90" s="125"/>
      <c r="M90" s="200">
        <f>+SUM(M88:M89)</f>
        <v>-19.35653</v>
      </c>
      <c r="N90" s="201">
        <f>+SUM(N88:N89)</f>
        <v>0</v>
      </c>
    </row>
    <row r="91" spans="1:14" ht="15.75">
      <c r="A91" s="47" t="s">
        <v>175</v>
      </c>
      <c r="B91" s="48"/>
      <c r="C91" s="125"/>
      <c r="D91" s="166"/>
      <c r="E91" s="167"/>
      <c r="F91" s="125"/>
      <c r="G91" s="166"/>
      <c r="H91" s="167"/>
      <c r="I91" s="125"/>
      <c r="J91" s="166"/>
      <c r="K91" s="167"/>
      <c r="L91" s="125"/>
      <c r="M91" s="166"/>
      <c r="N91" s="167"/>
    </row>
    <row r="92" spans="1:14" ht="15.75">
      <c r="A92" s="51" t="s">
        <v>176</v>
      </c>
      <c r="B92" s="52">
        <v>781</v>
      </c>
      <c r="C92" s="125"/>
      <c r="D92" s="168">
        <v>-918.30754</v>
      </c>
      <c r="E92" s="169">
        <v>0</v>
      </c>
      <c r="F92" s="125"/>
      <c r="G92" s="168">
        <v>0</v>
      </c>
      <c r="H92" s="169">
        <v>0</v>
      </c>
      <c r="I92" s="125"/>
      <c r="J92" s="168">
        <v>0</v>
      </c>
      <c r="K92" s="169">
        <v>0</v>
      </c>
      <c r="L92" s="125"/>
      <c r="M92" s="168">
        <f>+D92+G92+J92</f>
        <v>-918.30754</v>
      </c>
      <c r="N92" s="169">
        <f>+E92+H92+K92</f>
        <v>0</v>
      </c>
    </row>
    <row r="93" spans="1:14" ht="15.75">
      <c r="A93" s="51" t="s">
        <v>177</v>
      </c>
      <c r="B93" s="52">
        <f>1+B92</f>
        <v>782</v>
      </c>
      <c r="C93" s="125"/>
      <c r="D93" s="168">
        <v>0</v>
      </c>
      <c r="E93" s="169">
        <v>0</v>
      </c>
      <c r="F93" s="125"/>
      <c r="G93" s="168">
        <v>0</v>
      </c>
      <c r="H93" s="169">
        <v>0</v>
      </c>
      <c r="I93" s="125"/>
      <c r="J93" s="168">
        <v>0</v>
      </c>
      <c r="K93" s="169">
        <v>0</v>
      </c>
      <c r="L93" s="125"/>
      <c r="M93" s="168">
        <f>+D93+G93+J93</f>
        <v>0</v>
      </c>
      <c r="N93" s="169">
        <f>+E93+H93+K93</f>
        <v>0</v>
      </c>
    </row>
    <row r="94" spans="1:14" ht="15.75">
      <c r="A94" s="51" t="s">
        <v>178</v>
      </c>
      <c r="B94" s="52">
        <f>1+B93</f>
        <v>783</v>
      </c>
      <c r="C94" s="125"/>
      <c r="D94" s="168">
        <v>0</v>
      </c>
      <c r="E94" s="169">
        <v>0</v>
      </c>
      <c r="F94" s="125"/>
      <c r="G94" s="168">
        <v>0</v>
      </c>
      <c r="H94" s="169">
        <v>0</v>
      </c>
      <c r="I94" s="125"/>
      <c r="J94" s="168">
        <v>0</v>
      </c>
      <c r="K94" s="169">
        <v>0</v>
      </c>
      <c r="L94" s="125"/>
      <c r="M94" s="168">
        <f>+D94+G94+J94</f>
        <v>0</v>
      </c>
      <c r="N94" s="169">
        <f>+E94+H94+K94</f>
        <v>0</v>
      </c>
    </row>
    <row r="95" spans="1:14" ht="15.75">
      <c r="A95" s="198" t="s">
        <v>47</v>
      </c>
      <c r="B95" s="199">
        <v>780</v>
      </c>
      <c r="C95" s="125"/>
      <c r="D95" s="200">
        <v>-918.30754</v>
      </c>
      <c r="E95" s="201">
        <v>0</v>
      </c>
      <c r="F95" s="125"/>
      <c r="G95" s="200">
        <f>+SUM(G92:G94)</f>
        <v>0</v>
      </c>
      <c r="H95" s="201">
        <v>0</v>
      </c>
      <c r="I95" s="125"/>
      <c r="J95" s="200">
        <f>+SUM(J92:J94)</f>
        <v>0</v>
      </c>
      <c r="K95" s="201">
        <v>0</v>
      </c>
      <c r="L95" s="125"/>
      <c r="M95" s="200">
        <f>+SUM(M92:M94)</f>
        <v>-918.30754</v>
      </c>
      <c r="N95" s="201">
        <f>+SUM(N92:N94)</f>
        <v>0</v>
      </c>
    </row>
    <row r="96" spans="1:14" ht="15.75">
      <c r="A96" s="47" t="s">
        <v>179</v>
      </c>
      <c r="B96" s="48"/>
      <c r="C96" s="125"/>
      <c r="D96" s="174"/>
      <c r="E96" s="175"/>
      <c r="F96" s="125"/>
      <c r="G96" s="174"/>
      <c r="H96" s="175"/>
      <c r="I96" s="125"/>
      <c r="J96" s="174"/>
      <c r="K96" s="175"/>
      <c r="L96" s="125"/>
      <c r="M96" s="174"/>
      <c r="N96" s="175"/>
    </row>
    <row r="97" spans="1:14" ht="15.75">
      <c r="A97" s="51" t="s">
        <v>180</v>
      </c>
      <c r="B97" s="52">
        <v>791</v>
      </c>
      <c r="C97" s="125"/>
      <c r="D97" s="168">
        <v>0</v>
      </c>
      <c r="E97" s="169">
        <v>0</v>
      </c>
      <c r="F97" s="125"/>
      <c r="G97" s="168">
        <v>0</v>
      </c>
      <c r="H97" s="169">
        <v>0</v>
      </c>
      <c r="I97" s="125"/>
      <c r="J97" s="168">
        <v>0</v>
      </c>
      <c r="K97" s="169">
        <v>0</v>
      </c>
      <c r="L97" s="125"/>
      <c r="M97" s="168">
        <f>+D97+G97+J97</f>
        <v>0</v>
      </c>
      <c r="N97" s="169">
        <f>+E97+H97+K97</f>
        <v>0</v>
      </c>
    </row>
    <row r="98" spans="1:14" ht="15.75">
      <c r="A98" s="51" t="s">
        <v>181</v>
      </c>
      <c r="B98" s="52">
        <f>1+B97</f>
        <v>792</v>
      </c>
      <c r="C98" s="125"/>
      <c r="D98" s="168">
        <v>566.432</v>
      </c>
      <c r="E98" s="169">
        <v>0</v>
      </c>
      <c r="F98" s="125"/>
      <c r="G98" s="168">
        <v>0</v>
      </c>
      <c r="H98" s="169">
        <v>6.51492</v>
      </c>
      <c r="I98" s="125"/>
      <c r="J98" s="168">
        <v>0</v>
      </c>
      <c r="K98" s="169">
        <v>0</v>
      </c>
      <c r="L98" s="125"/>
      <c r="M98" s="168">
        <f>+D98+G98+J98</f>
        <v>566.432</v>
      </c>
      <c r="N98" s="169">
        <f>+E98+H98+K98</f>
        <v>6.51492</v>
      </c>
    </row>
    <row r="99" spans="1:14" ht="15.75">
      <c r="A99" s="51" t="s">
        <v>182</v>
      </c>
      <c r="B99" s="52">
        <f>1+B98</f>
        <v>793</v>
      </c>
      <c r="C99" s="125"/>
      <c r="D99" s="168">
        <v>8.09638</v>
      </c>
      <c r="E99" s="169">
        <v>3.9923</v>
      </c>
      <c r="F99" s="125"/>
      <c r="G99" s="168">
        <v>0</v>
      </c>
      <c r="H99" s="169">
        <v>0</v>
      </c>
      <c r="I99" s="125"/>
      <c r="J99" s="168">
        <v>0</v>
      </c>
      <c r="K99" s="169">
        <v>0</v>
      </c>
      <c r="L99" s="125"/>
      <c r="M99" s="168">
        <f>+D99+G99+J99</f>
        <v>8.09638</v>
      </c>
      <c r="N99" s="169">
        <f>+E99+H99+K99</f>
        <v>3.9923</v>
      </c>
    </row>
    <row r="100" spans="1:14" ht="15.75">
      <c r="A100" s="51" t="s">
        <v>183</v>
      </c>
      <c r="B100" s="52">
        <f>1+B99</f>
        <v>794</v>
      </c>
      <c r="C100" s="125"/>
      <c r="D100" s="168">
        <v>452.24283</v>
      </c>
      <c r="E100" s="169">
        <v>9.03893</v>
      </c>
      <c r="F100" s="125"/>
      <c r="G100" s="168">
        <v>2394</v>
      </c>
      <c r="H100" s="169">
        <v>2797.16738</v>
      </c>
      <c r="I100" s="125"/>
      <c r="J100" s="168">
        <v>0</v>
      </c>
      <c r="K100" s="169">
        <v>0</v>
      </c>
      <c r="L100" s="125"/>
      <c r="M100" s="168">
        <f>+D100+G100+J100</f>
        <v>2846.24283</v>
      </c>
      <c r="N100" s="169">
        <f>+E100+H100+K100</f>
        <v>2806.20631</v>
      </c>
    </row>
    <row r="101" spans="1:14" ht="15.75">
      <c r="A101" s="56" t="s">
        <v>184</v>
      </c>
      <c r="B101" s="57">
        <f>1+B100</f>
        <v>795</v>
      </c>
      <c r="C101" s="125"/>
      <c r="D101" s="170">
        <v>0</v>
      </c>
      <c r="E101" s="171">
        <v>0</v>
      </c>
      <c r="F101" s="125"/>
      <c r="G101" s="170">
        <v>24979</v>
      </c>
      <c r="H101" s="171">
        <v>81.76514</v>
      </c>
      <c r="I101" s="125"/>
      <c r="J101" s="170">
        <v>0</v>
      </c>
      <c r="K101" s="171">
        <v>0</v>
      </c>
      <c r="L101" s="125"/>
      <c r="M101" s="170">
        <f>+D101+G101+J101</f>
        <v>24979</v>
      </c>
      <c r="N101" s="171">
        <f>+E101+H101+K101</f>
        <v>81.76514</v>
      </c>
    </row>
    <row r="102" spans="1:14" ht="15.75">
      <c r="A102" s="198" t="s">
        <v>37</v>
      </c>
      <c r="B102" s="199">
        <v>790</v>
      </c>
      <c r="C102" s="125"/>
      <c r="D102" s="200">
        <v>1026.7712099999999</v>
      </c>
      <c r="E102" s="201">
        <v>13.03123</v>
      </c>
      <c r="F102" s="125"/>
      <c r="G102" s="200">
        <f>++SUM(G97:G101)</f>
        <v>27373</v>
      </c>
      <c r="H102" s="201">
        <v>2885.44744</v>
      </c>
      <c r="I102" s="125"/>
      <c r="J102" s="200">
        <f>++SUM(J97:J101)</f>
        <v>0</v>
      </c>
      <c r="K102" s="201">
        <v>0</v>
      </c>
      <c r="L102" s="125"/>
      <c r="M102" s="200">
        <f>++SUM(M97:M101)</f>
        <v>28399.77121</v>
      </c>
      <c r="N102" s="201">
        <f>++SUM(N97:N101)</f>
        <v>2898.47867</v>
      </c>
    </row>
    <row r="103" spans="1:14" ht="15.75">
      <c r="A103" s="47" t="s">
        <v>185</v>
      </c>
      <c r="B103" s="48"/>
      <c r="C103" s="125"/>
      <c r="D103" s="174"/>
      <c r="E103" s="175"/>
      <c r="F103" s="125"/>
      <c r="G103" s="174"/>
      <c r="H103" s="175"/>
      <c r="I103" s="125"/>
      <c r="J103" s="174"/>
      <c r="K103" s="175"/>
      <c r="L103" s="125"/>
      <c r="M103" s="174"/>
      <c r="N103" s="175"/>
    </row>
    <row r="104" spans="1:14" ht="15.75">
      <c r="A104" s="51" t="s">
        <v>186</v>
      </c>
      <c r="B104" s="52">
        <v>691</v>
      </c>
      <c r="C104" s="125"/>
      <c r="D104" s="168">
        <v>64</v>
      </c>
      <c r="E104" s="169">
        <v>93.5</v>
      </c>
      <c r="F104" s="125"/>
      <c r="G104" s="168">
        <v>0</v>
      </c>
      <c r="H104" s="169">
        <v>0</v>
      </c>
      <c r="I104" s="125"/>
      <c r="J104" s="168">
        <v>0</v>
      </c>
      <c r="K104" s="169">
        <v>0</v>
      </c>
      <c r="L104" s="125"/>
      <c r="M104" s="168">
        <f>+D104+G104+J104</f>
        <v>64</v>
      </c>
      <c r="N104" s="169">
        <f>+E104+H104+K104</f>
        <v>93.5</v>
      </c>
    </row>
    <row r="105" spans="1:14" ht="15.75">
      <c r="A105" s="51" t="s">
        <v>187</v>
      </c>
      <c r="B105" s="52">
        <f>1+B104</f>
        <v>692</v>
      </c>
      <c r="C105" s="125"/>
      <c r="D105" s="168">
        <v>2753.40629</v>
      </c>
      <c r="E105" s="169">
        <v>2739.1325699999998</v>
      </c>
      <c r="F105" s="125"/>
      <c r="G105" s="168">
        <v>10987</v>
      </c>
      <c r="H105" s="169">
        <v>2202</v>
      </c>
      <c r="I105" s="125"/>
      <c r="J105" s="168">
        <v>0</v>
      </c>
      <c r="K105" s="169">
        <v>0</v>
      </c>
      <c r="L105" s="125"/>
      <c r="M105" s="168">
        <f>+D105+G105+J105</f>
        <v>13740.406289999999</v>
      </c>
      <c r="N105" s="169">
        <f>+E105+H105+K105</f>
        <v>4941.13257</v>
      </c>
    </row>
    <row r="106" spans="1:14" ht="15.75">
      <c r="A106" s="51" t="s">
        <v>188</v>
      </c>
      <c r="B106" s="52">
        <f>1+B105</f>
        <v>693</v>
      </c>
      <c r="C106" s="125"/>
      <c r="D106" s="168">
        <v>33.33471</v>
      </c>
      <c r="E106" s="169">
        <v>18.66065</v>
      </c>
      <c r="F106" s="125"/>
      <c r="G106" s="168">
        <v>0</v>
      </c>
      <c r="H106" s="169">
        <v>0</v>
      </c>
      <c r="I106" s="125"/>
      <c r="J106" s="168">
        <v>0</v>
      </c>
      <c r="K106" s="169">
        <v>0</v>
      </c>
      <c r="L106" s="125"/>
      <c r="M106" s="168">
        <f>+D106+G106+J106</f>
        <v>33.33471</v>
      </c>
      <c r="N106" s="169">
        <f>+E106+H106+K106</f>
        <v>18.66065</v>
      </c>
    </row>
    <row r="107" spans="1:14" ht="15.75">
      <c r="A107" s="51" t="s">
        <v>189</v>
      </c>
      <c r="B107" s="52">
        <f>1+B106</f>
        <v>694</v>
      </c>
      <c r="C107" s="125"/>
      <c r="D107" s="168">
        <v>18.58297</v>
      </c>
      <c r="E107" s="169">
        <v>353.82219</v>
      </c>
      <c r="F107" s="125"/>
      <c r="G107" s="168">
        <v>1784</v>
      </c>
      <c r="H107" s="169">
        <v>1000</v>
      </c>
      <c r="I107" s="125"/>
      <c r="J107" s="168">
        <v>0</v>
      </c>
      <c r="K107" s="169">
        <v>0</v>
      </c>
      <c r="L107" s="125"/>
      <c r="M107" s="168">
        <f>+D107+G107+J107</f>
        <v>1802.58297</v>
      </c>
      <c r="N107" s="169">
        <f>+E107+H107+K107</f>
        <v>1353.8221899999999</v>
      </c>
    </row>
    <row r="108" spans="1:14" ht="15.75">
      <c r="A108" s="56" t="s">
        <v>190</v>
      </c>
      <c r="B108" s="57">
        <f>1+B107</f>
        <v>695</v>
      </c>
      <c r="C108" s="125"/>
      <c r="D108" s="170">
        <v>0</v>
      </c>
      <c r="E108" s="171">
        <v>0</v>
      </c>
      <c r="F108" s="125"/>
      <c r="G108" s="170">
        <v>1427</v>
      </c>
      <c r="H108" s="171">
        <v>1042</v>
      </c>
      <c r="I108" s="125"/>
      <c r="J108" s="170">
        <v>0</v>
      </c>
      <c r="K108" s="171">
        <v>0</v>
      </c>
      <c r="L108" s="125"/>
      <c r="M108" s="170">
        <f>+D108+G108+J108</f>
        <v>1427</v>
      </c>
      <c r="N108" s="171">
        <f>+E108+H108+K108</f>
        <v>1042</v>
      </c>
    </row>
    <row r="109" spans="1:14" ht="15.75">
      <c r="A109" s="198" t="s">
        <v>58</v>
      </c>
      <c r="B109" s="199">
        <v>690</v>
      </c>
      <c r="C109" s="125"/>
      <c r="D109" s="200">
        <v>2869.32397</v>
      </c>
      <c r="E109" s="201">
        <v>3205.1154099999994</v>
      </c>
      <c r="F109" s="125"/>
      <c r="G109" s="200">
        <f>++SUM(G104:G108)</f>
        <v>14198</v>
      </c>
      <c r="H109" s="201">
        <v>4244</v>
      </c>
      <c r="I109" s="125"/>
      <c r="J109" s="200">
        <f>++SUM(J104:J108)</f>
        <v>0</v>
      </c>
      <c r="K109" s="201">
        <v>0</v>
      </c>
      <c r="L109" s="125"/>
      <c r="M109" s="200">
        <f>++SUM(M104:M108)</f>
        <v>17067.323969999998</v>
      </c>
      <c r="N109" s="201">
        <f>++SUM(N104:N108)</f>
        <v>7449.115409999999</v>
      </c>
    </row>
    <row r="110" spans="1:14" ht="6" customHeight="1">
      <c r="A110" s="47"/>
      <c r="B110" s="48"/>
      <c r="C110" s="125"/>
      <c r="D110" s="174"/>
      <c r="E110" s="175"/>
      <c r="F110" s="125"/>
      <c r="G110" s="174"/>
      <c r="H110" s="175"/>
      <c r="I110" s="125"/>
      <c r="J110" s="174"/>
      <c r="K110" s="175"/>
      <c r="L110" s="125"/>
      <c r="M110" s="174"/>
      <c r="N110" s="175"/>
    </row>
    <row r="111" spans="1:14" ht="19.5" thickBot="1">
      <c r="A111" s="202" t="s">
        <v>191</v>
      </c>
      <c r="B111" s="203">
        <v>799</v>
      </c>
      <c r="C111" s="125"/>
      <c r="D111" s="204">
        <v>-2780.2168300000003</v>
      </c>
      <c r="E111" s="205">
        <v>-3192.0841799999994</v>
      </c>
      <c r="F111" s="125"/>
      <c r="G111" s="204">
        <f>+G90+G95+G102-G109</f>
        <v>13175</v>
      </c>
      <c r="H111" s="205">
        <v>-1358.55256</v>
      </c>
      <c r="I111" s="125"/>
      <c r="J111" s="204">
        <f>+J90+J95+J102-J109</f>
        <v>0</v>
      </c>
      <c r="K111" s="205">
        <v>0</v>
      </c>
      <c r="L111" s="125"/>
      <c r="M111" s="204">
        <f>+M90+M95+M102-M109</f>
        <v>10394.783170000002</v>
      </c>
      <c r="N111" s="205">
        <f>+N90+N95+N102-N109</f>
        <v>-4550.63674</v>
      </c>
    </row>
    <row r="112" spans="1:14" ht="6" customHeight="1">
      <c r="A112" s="47"/>
      <c r="B112" s="48"/>
      <c r="C112" s="125"/>
      <c r="D112" s="174"/>
      <c r="E112" s="175"/>
      <c r="F112" s="125"/>
      <c r="G112" s="174"/>
      <c r="H112" s="175"/>
      <c r="I112" s="125"/>
      <c r="J112" s="174"/>
      <c r="K112" s="175"/>
      <c r="L112" s="125"/>
      <c r="M112" s="174"/>
      <c r="N112" s="175"/>
    </row>
    <row r="113" spans="1:14" ht="19.5" customHeight="1" thickBot="1">
      <c r="A113" s="206" t="s">
        <v>192</v>
      </c>
      <c r="B113" s="207">
        <v>1000</v>
      </c>
      <c r="C113" s="125"/>
      <c r="D113" s="208">
        <v>831.4263499999652</v>
      </c>
      <c r="E113" s="209">
        <v>-3032.7849200000055</v>
      </c>
      <c r="F113" s="125"/>
      <c r="G113" s="208">
        <f>+G40+G81+G85+G111-G77</f>
        <v>-104228.19293999998</v>
      </c>
      <c r="H113" s="209">
        <v>-23891.02078000002</v>
      </c>
      <c r="I113" s="125"/>
      <c r="J113" s="208">
        <f>+J40+J81+J85+J111-J77</f>
        <v>-10.8916</v>
      </c>
      <c r="K113" s="209">
        <v>274.9997</v>
      </c>
      <c r="L113" s="125"/>
      <c r="M113" s="208">
        <f>+M40+M81+M85+M111-M77</f>
        <v>-103407.57761000004</v>
      </c>
      <c r="N113" s="209">
        <f>+N40+N81+N85+N111-N77</f>
        <v>-26648.8060000001</v>
      </c>
    </row>
    <row r="114" ht="13.5" thickTop="1"/>
  </sheetData>
  <sheetProtection/>
  <mergeCells count="12">
    <mergeCell ref="M2:N2"/>
    <mergeCell ref="A1:D1"/>
    <mergeCell ref="G1:H1"/>
    <mergeCell ref="A2:D2"/>
    <mergeCell ref="E2:H2"/>
    <mergeCell ref="J2:K2"/>
    <mergeCell ref="A3:D3"/>
    <mergeCell ref="G3:H3"/>
    <mergeCell ref="K3:N3"/>
    <mergeCell ref="B5:G5"/>
    <mergeCell ref="B7:B9"/>
    <mergeCell ref="M7:N8"/>
  </mergeCells>
  <conditionalFormatting sqref="M5">
    <cfRule type="cellIs" priority="48" dxfId="31" operator="equal" stopIfTrue="1">
      <formula>0</formula>
    </cfRule>
  </conditionalFormatting>
  <conditionalFormatting sqref="A1:D1 G1:H1 G3:H3 K1">
    <cfRule type="cellIs" priority="49" dxfId="28" operator="equal" stopIfTrue="1">
      <formula>0</formula>
    </cfRule>
  </conditionalFormatting>
  <conditionalFormatting sqref="K3">
    <cfRule type="cellIs" priority="42" dxfId="28" operator="equal" stopIfTrue="1">
      <formula>0</formula>
    </cfRule>
  </conditionalFormatting>
  <conditionalFormatting sqref="N1">
    <cfRule type="cellIs" priority="41" dxfId="28" operator="equal" stopIfTrue="1">
      <formula>0</formula>
    </cfRule>
  </conditionalFormatting>
  <conditionalFormatting sqref="A9">
    <cfRule type="cellIs" priority="34" dxfId="29" operator="equal">
      <formula>"Непопълнен ред в таблица 'Cash-deficit'!"</formula>
    </cfRule>
  </conditionalFormatting>
  <conditionalFormatting sqref="A3:D3">
    <cfRule type="cellIs" priority="33" dxfId="28" operator="equal" stopIfTrue="1">
      <formula>0</formula>
    </cfRule>
  </conditionalFormatting>
  <conditionalFormatting sqref="E2:H2">
    <cfRule type="cellIs" priority="15" dxfId="29" operator="equal">
      <formula>"отчетено НЕРАВНЕНИЕ в таблица 'Status'!"</formula>
    </cfRule>
    <cfRule type="cellIs" priority="16" dxfId="30" operator="equal">
      <formula>0</formula>
    </cfRule>
  </conditionalFormatting>
  <conditionalFormatting sqref="J2:K2">
    <cfRule type="cellIs" priority="14" dxfId="29" operator="notEqual">
      <formula>0</formula>
    </cfRule>
  </conditionalFormatting>
  <conditionalFormatting sqref="M2:N2">
    <cfRule type="cellIs" priority="13" dxfId="29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Asya Georgieva Balabanova</dc:creator>
  <cp:keywords/>
  <dc:description/>
  <cp:lastModifiedBy>Asya Georgieva Balabanova</cp:lastModifiedBy>
  <dcterms:created xsi:type="dcterms:W3CDTF">2023-06-09T10:06:39Z</dcterms:created>
  <dcterms:modified xsi:type="dcterms:W3CDTF">2024-04-22T07:54:09Z</dcterms:modified>
  <cp:category/>
  <cp:version/>
  <cp:contentType/>
  <cp:contentStatus/>
</cp:coreProperties>
</file>