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SOV OTCHET 2025\m. 09\TRIMESECHEN\IT\"/>
    </mc:Choice>
  </mc:AlternateContent>
  <xr:revisionPtr revIDLastSave="0" documentId="8_{26C3C403-0295-4BAA-9D34-39B204079F93}" xr6:coauthVersionLast="47" xr6:coauthVersionMax="47" xr10:uidLastSave="{00000000-0000-0000-0000-000000000000}"/>
  <bookViews>
    <workbookView xWindow="-120" yWindow="-120" windowWidth="25440" windowHeight="15270" activeTab="1"/>
  </bookViews>
  <sheets>
    <sheet name="Guidelines" sheetId="3" r:id="rId1"/>
    <sheet name="Cash-Flow-2025-Leva" sheetId="1" r:id="rId2"/>
    <sheet name="Cash-Flow-2025" sheetId="4" r:id="rId3"/>
  </sheets>
  <definedNames>
    <definedName name="Date" localSheetId="2">#REF!</definedName>
    <definedName name="Date">#REF!</definedName>
    <definedName name="_xlnm.Print_Area" localSheetId="2">'Cash-Flow-2025'!$B$1:$P$148</definedName>
    <definedName name="_xlnm.Print_Area" localSheetId="1">'Cash-Flow-2025-Leva'!$B$1:$P$148</definedName>
    <definedName name="_xlnm.Print_Area" localSheetId="0">Guidelines!$B$2:$N$207</definedName>
    <definedName name="_xlnm.Print_Titles" localSheetId="2">'Cash-Flow-2025'!$10:$12</definedName>
    <definedName name="_xlnm.Print_Titles" localSheetId="1">'Cash-Flow-2025-Leva'!$10:$12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6" i="1" l="1"/>
  <c r="O8" i="4"/>
  <c r="O11" i="4"/>
  <c r="P5" i="4"/>
  <c r="R8" i="4"/>
  <c r="P11" i="1"/>
  <c r="P11" i="4"/>
  <c r="O11" i="1"/>
  <c r="O162" i="1"/>
  <c r="M11" i="1"/>
  <c r="M11" i="4"/>
  <c r="L11" i="1"/>
  <c r="L162" i="1"/>
  <c r="J11" i="1"/>
  <c r="J11" i="4"/>
  <c r="I11" i="1"/>
  <c r="I162" i="1"/>
  <c r="G11" i="1"/>
  <c r="G11" i="4"/>
  <c r="F11" i="1"/>
  <c r="P161" i="1"/>
  <c r="O161" i="1"/>
  <c r="C161" i="1"/>
  <c r="M160" i="1"/>
  <c r="M164" i="1"/>
  <c r="M168" i="1"/>
  <c r="M167" i="1"/>
  <c r="L160" i="1"/>
  <c r="L164" i="1"/>
  <c r="L168" i="1"/>
  <c r="J160" i="1"/>
  <c r="J164" i="1"/>
  <c r="J168" i="1"/>
  <c r="J167" i="1"/>
  <c r="I160" i="1"/>
  <c r="I164" i="1"/>
  <c r="I168" i="1"/>
  <c r="G160" i="1"/>
  <c r="G164" i="1"/>
  <c r="G168" i="1"/>
  <c r="G167" i="1"/>
  <c r="F160" i="1"/>
  <c r="M139" i="4"/>
  <c r="M140" i="4"/>
  <c r="L139" i="4"/>
  <c r="J139" i="4"/>
  <c r="I139" i="4"/>
  <c r="G139" i="4"/>
  <c r="P139" i="4"/>
  <c r="F139" i="4"/>
  <c r="M138" i="4"/>
  <c r="L138" i="4"/>
  <c r="J138" i="4"/>
  <c r="I138" i="4"/>
  <c r="G138" i="4"/>
  <c r="F138" i="4"/>
  <c r="F140" i="4"/>
  <c r="M137" i="4"/>
  <c r="L137" i="4"/>
  <c r="J137" i="4"/>
  <c r="I137" i="4"/>
  <c r="G137" i="4"/>
  <c r="F137" i="4"/>
  <c r="R136" i="1"/>
  <c r="R130" i="1"/>
  <c r="M140" i="1"/>
  <c r="L140" i="1"/>
  <c r="J140" i="1"/>
  <c r="I140" i="1"/>
  <c r="G140" i="1"/>
  <c r="F140" i="1"/>
  <c r="P139" i="1"/>
  <c r="O139" i="1"/>
  <c r="P138" i="1"/>
  <c r="O138" i="1"/>
  <c r="P137" i="1"/>
  <c r="O137" i="1"/>
  <c r="G145" i="1"/>
  <c r="G144" i="1"/>
  <c r="F145" i="1"/>
  <c r="F144" i="1"/>
  <c r="M129" i="1"/>
  <c r="L129" i="1"/>
  <c r="J129" i="1"/>
  <c r="I129" i="1"/>
  <c r="G129" i="1"/>
  <c r="F129" i="1"/>
  <c r="G127" i="4"/>
  <c r="P127" i="4"/>
  <c r="F127" i="4"/>
  <c r="F145" i="4"/>
  <c r="F144" i="4"/>
  <c r="M17" i="4"/>
  <c r="L17" i="4"/>
  <c r="J17" i="4"/>
  <c r="I17" i="4"/>
  <c r="G17" i="4"/>
  <c r="F17" i="4"/>
  <c r="P17" i="1"/>
  <c r="O17" i="1"/>
  <c r="M25" i="1"/>
  <c r="L25" i="1"/>
  <c r="J25" i="1"/>
  <c r="I25" i="1"/>
  <c r="G25" i="1"/>
  <c r="F25" i="1"/>
  <c r="L2" i="3"/>
  <c r="F192" i="3"/>
  <c r="S1" i="4"/>
  <c r="S101" i="4"/>
  <c r="R101" i="4"/>
  <c r="Q79" i="4"/>
  <c r="K186" i="3"/>
  <c r="F30" i="3"/>
  <c r="L40" i="3"/>
  <c r="F169" i="3"/>
  <c r="G168" i="3"/>
  <c r="F167" i="3"/>
  <c r="H7" i="3"/>
  <c r="I75" i="3"/>
  <c r="E195" i="3"/>
  <c r="H194" i="3"/>
  <c r="E185" i="3"/>
  <c r="L179" i="3"/>
  <c r="P1" i="4"/>
  <c r="M3" i="4"/>
  <c r="H3" i="4"/>
  <c r="M1" i="4"/>
  <c r="I1" i="4"/>
  <c r="B3" i="4"/>
  <c r="B1" i="4"/>
  <c r="D8" i="4"/>
  <c r="R6" i="4"/>
  <c r="R8" i="1"/>
  <c r="R6" i="1"/>
  <c r="D8" i="1"/>
  <c r="H148" i="4"/>
  <c r="H147" i="4"/>
  <c r="I148" i="4"/>
  <c r="I147" i="4"/>
  <c r="P12" i="4"/>
  <c r="O12" i="4"/>
  <c r="P10" i="4"/>
  <c r="P133" i="1"/>
  <c r="P134" i="1"/>
  <c r="P132" i="1"/>
  <c r="P131" i="1"/>
  <c r="P128" i="1"/>
  <c r="P126" i="1"/>
  <c r="P129" i="1"/>
  <c r="P125" i="1"/>
  <c r="P124" i="1"/>
  <c r="P119" i="1"/>
  <c r="P118" i="1"/>
  <c r="P120" i="1"/>
  <c r="P115" i="1"/>
  <c r="P116" i="1"/>
  <c r="P114" i="1"/>
  <c r="P111" i="1"/>
  <c r="P110" i="1"/>
  <c r="P112" i="1"/>
  <c r="P107" i="1"/>
  <c r="P106" i="1"/>
  <c r="P100" i="1"/>
  <c r="P99" i="1"/>
  <c r="P96" i="1"/>
  <c r="P95" i="1"/>
  <c r="P94" i="1"/>
  <c r="P93" i="1"/>
  <c r="P97" i="1"/>
  <c r="P90" i="1"/>
  <c r="P89" i="1"/>
  <c r="P91" i="1"/>
  <c r="P82" i="1"/>
  <c r="P83" i="1"/>
  <c r="P81" i="1"/>
  <c r="P76" i="1"/>
  <c r="P75" i="1"/>
  <c r="P77" i="1"/>
  <c r="P72" i="1"/>
  <c r="P71" i="1"/>
  <c r="P73" i="1"/>
  <c r="P68" i="1"/>
  <c r="P69" i="1"/>
  <c r="P67" i="1"/>
  <c r="P64" i="1"/>
  <c r="P63" i="1"/>
  <c r="P62" i="1"/>
  <c r="P65" i="1"/>
  <c r="P61" i="1"/>
  <c r="P60" i="1"/>
  <c r="P57" i="1"/>
  <c r="P56" i="1"/>
  <c r="P55" i="1"/>
  <c r="P54" i="1"/>
  <c r="P53" i="1"/>
  <c r="P47" i="1"/>
  <c r="P46" i="1"/>
  <c r="P45" i="1"/>
  <c r="P44" i="1"/>
  <c r="P42" i="1"/>
  <c r="P40" i="1"/>
  <c r="P39" i="1"/>
  <c r="P38" i="1"/>
  <c r="P37" i="1"/>
  <c r="P29" i="1"/>
  <c r="P28" i="1"/>
  <c r="P27" i="1"/>
  <c r="P30" i="1"/>
  <c r="P24" i="1"/>
  <c r="P23" i="1"/>
  <c r="P22" i="1"/>
  <c r="P21" i="1"/>
  <c r="P20" i="1"/>
  <c r="P19" i="1"/>
  <c r="P18" i="1"/>
  <c r="P16" i="1"/>
  <c r="P15" i="1"/>
  <c r="M10" i="4"/>
  <c r="J10" i="4"/>
  <c r="M133" i="4"/>
  <c r="M132" i="4"/>
  <c r="P132" i="4"/>
  <c r="M131" i="4"/>
  <c r="M126" i="4"/>
  <c r="M125" i="4"/>
  <c r="M124" i="4"/>
  <c r="M119" i="4"/>
  <c r="M118" i="4"/>
  <c r="M120" i="4"/>
  <c r="M115" i="4"/>
  <c r="M116" i="4"/>
  <c r="M114" i="4"/>
  <c r="M111" i="4"/>
  <c r="M110" i="4"/>
  <c r="M107" i="4"/>
  <c r="M108" i="4"/>
  <c r="M106" i="4"/>
  <c r="M100" i="4"/>
  <c r="M99" i="4"/>
  <c r="M96" i="4"/>
  <c r="M95" i="4"/>
  <c r="M94" i="4"/>
  <c r="M93" i="4"/>
  <c r="M90" i="4"/>
  <c r="M91" i="4"/>
  <c r="M89" i="4"/>
  <c r="M82" i="4"/>
  <c r="M81" i="4"/>
  <c r="M83" i="4"/>
  <c r="M76" i="4"/>
  <c r="M75" i="4"/>
  <c r="M72" i="4"/>
  <c r="M71" i="4"/>
  <c r="M73" i="4"/>
  <c r="M68" i="4"/>
  <c r="M67" i="4"/>
  <c r="M64" i="4"/>
  <c r="M63" i="4"/>
  <c r="M62" i="4"/>
  <c r="M65" i="4"/>
  <c r="M61" i="4"/>
  <c r="M60" i="4"/>
  <c r="M57" i="4"/>
  <c r="M56" i="4"/>
  <c r="M55" i="4"/>
  <c r="M54" i="4"/>
  <c r="M53" i="4"/>
  <c r="M47" i="4"/>
  <c r="M46" i="4"/>
  <c r="M45" i="4"/>
  <c r="M44" i="4"/>
  <c r="M43" i="4"/>
  <c r="M42" i="4"/>
  <c r="M40" i="4"/>
  <c r="M39" i="4"/>
  <c r="M38" i="4"/>
  <c r="M37" i="4"/>
  <c r="M29" i="4"/>
  <c r="M28" i="4"/>
  <c r="M27" i="4"/>
  <c r="M30" i="4"/>
  <c r="M24" i="4"/>
  <c r="M23" i="4"/>
  <c r="M22" i="4"/>
  <c r="M21" i="4"/>
  <c r="M20" i="4"/>
  <c r="M19" i="4"/>
  <c r="M18" i="4"/>
  <c r="M16" i="4"/>
  <c r="M15" i="4"/>
  <c r="G10" i="4"/>
  <c r="F10" i="4"/>
  <c r="M134" i="1"/>
  <c r="M142" i="1"/>
  <c r="M120" i="1"/>
  <c r="M116" i="1"/>
  <c r="M112" i="1"/>
  <c r="M108" i="1"/>
  <c r="M122" i="1"/>
  <c r="M101" i="1"/>
  <c r="M97" i="1"/>
  <c r="M103" i="1"/>
  <c r="M86" i="1"/>
  <c r="M91" i="1"/>
  <c r="M83" i="1"/>
  <c r="M77" i="1"/>
  <c r="M73" i="1"/>
  <c r="M69" i="1"/>
  <c r="M65" i="1"/>
  <c r="M58" i="1"/>
  <c r="M48" i="1"/>
  <c r="M30" i="1"/>
  <c r="G148" i="4"/>
  <c r="L148" i="4"/>
  <c r="L112" i="1"/>
  <c r="I112" i="1"/>
  <c r="J112" i="1"/>
  <c r="F112" i="1"/>
  <c r="G112" i="1"/>
  <c r="G114" i="4"/>
  <c r="G116" i="4"/>
  <c r="G115" i="4"/>
  <c r="J81" i="4"/>
  <c r="P81" i="4"/>
  <c r="P83" i="4"/>
  <c r="J83" i="4"/>
  <c r="J82" i="4"/>
  <c r="O64" i="1"/>
  <c r="L133" i="4"/>
  <c r="L134" i="4"/>
  <c r="L142" i="4"/>
  <c r="I133" i="4"/>
  <c r="J133" i="4"/>
  <c r="F133" i="4"/>
  <c r="G133" i="4"/>
  <c r="P133" i="4"/>
  <c r="G134" i="4"/>
  <c r="L132" i="4"/>
  <c r="I132" i="4"/>
  <c r="J132" i="4"/>
  <c r="F132" i="4"/>
  <c r="O132" i="4"/>
  <c r="G132" i="4"/>
  <c r="L131" i="4"/>
  <c r="I131" i="4"/>
  <c r="O131" i="4"/>
  <c r="J131" i="4"/>
  <c r="F131" i="4"/>
  <c r="G131" i="4"/>
  <c r="P131" i="4"/>
  <c r="L126" i="4"/>
  <c r="I126" i="4"/>
  <c r="J126" i="4"/>
  <c r="F126" i="4"/>
  <c r="G126" i="4"/>
  <c r="P126" i="4"/>
  <c r="L125" i="4"/>
  <c r="I125" i="4"/>
  <c r="O125" i="4"/>
  <c r="J125" i="4"/>
  <c r="F125" i="4"/>
  <c r="G125" i="4"/>
  <c r="L124" i="4"/>
  <c r="I124" i="4"/>
  <c r="J124" i="4"/>
  <c r="F124" i="4"/>
  <c r="G124" i="4"/>
  <c r="L119" i="4"/>
  <c r="I119" i="4"/>
  <c r="J119" i="4"/>
  <c r="F119" i="4"/>
  <c r="G119" i="4"/>
  <c r="L118" i="4"/>
  <c r="I118" i="4"/>
  <c r="J118" i="4"/>
  <c r="J120" i="4"/>
  <c r="F118" i="4"/>
  <c r="G118" i="4"/>
  <c r="L115" i="4"/>
  <c r="I115" i="4"/>
  <c r="J115" i="4"/>
  <c r="P115" i="4"/>
  <c r="F115" i="4"/>
  <c r="L114" i="4"/>
  <c r="I114" i="4"/>
  <c r="I116" i="4"/>
  <c r="J114" i="4"/>
  <c r="J116" i="4"/>
  <c r="F114" i="4"/>
  <c r="L111" i="4"/>
  <c r="I111" i="4"/>
  <c r="J111" i="4"/>
  <c r="P111" i="4"/>
  <c r="F111" i="4"/>
  <c r="G111" i="4"/>
  <c r="L110" i="4"/>
  <c r="L112" i="4"/>
  <c r="I110" i="4"/>
  <c r="J110" i="4"/>
  <c r="J112" i="4"/>
  <c r="F110" i="4"/>
  <c r="G110" i="4"/>
  <c r="G112" i="4"/>
  <c r="L107" i="4"/>
  <c r="I107" i="4"/>
  <c r="J107" i="4"/>
  <c r="J108" i="4"/>
  <c r="F107" i="4"/>
  <c r="O107" i="4"/>
  <c r="G107" i="4"/>
  <c r="L106" i="4"/>
  <c r="I106" i="4"/>
  <c r="J106" i="4"/>
  <c r="F106" i="4"/>
  <c r="F108" i="4"/>
  <c r="G106" i="4"/>
  <c r="G108" i="4"/>
  <c r="L100" i="4"/>
  <c r="L101" i="4"/>
  <c r="I100" i="4"/>
  <c r="J100" i="4"/>
  <c r="F100" i="4"/>
  <c r="G100" i="4"/>
  <c r="G101" i="4"/>
  <c r="L99" i="4"/>
  <c r="I99" i="4"/>
  <c r="J99" i="4"/>
  <c r="J101" i="4"/>
  <c r="F99" i="4"/>
  <c r="F101" i="4"/>
  <c r="G99" i="4"/>
  <c r="L96" i="4"/>
  <c r="I96" i="4"/>
  <c r="J96" i="4"/>
  <c r="F96" i="4"/>
  <c r="G96" i="4"/>
  <c r="L95" i="4"/>
  <c r="I95" i="4"/>
  <c r="J95" i="4"/>
  <c r="F95" i="4"/>
  <c r="G95" i="4"/>
  <c r="P95" i="4"/>
  <c r="L94" i="4"/>
  <c r="I94" i="4"/>
  <c r="J94" i="4"/>
  <c r="F94" i="4"/>
  <c r="G94" i="4"/>
  <c r="L93" i="4"/>
  <c r="I93" i="4"/>
  <c r="J93" i="4"/>
  <c r="F93" i="4"/>
  <c r="G93" i="4"/>
  <c r="L90" i="4"/>
  <c r="I90" i="4"/>
  <c r="J90" i="4"/>
  <c r="F90" i="4"/>
  <c r="G90" i="4"/>
  <c r="G91" i="4"/>
  <c r="L89" i="4"/>
  <c r="I89" i="4"/>
  <c r="J89" i="4"/>
  <c r="F89" i="4"/>
  <c r="F91" i="4"/>
  <c r="G89" i="4"/>
  <c r="L82" i="4"/>
  <c r="I82" i="4"/>
  <c r="F82" i="4"/>
  <c r="O82" i="4"/>
  <c r="G82" i="4"/>
  <c r="P82" i="4"/>
  <c r="L81" i="4"/>
  <c r="L83" i="4"/>
  <c r="I81" i="4"/>
  <c r="I83" i="4"/>
  <c r="F81" i="4"/>
  <c r="G81" i="4"/>
  <c r="L76" i="4"/>
  <c r="I76" i="4"/>
  <c r="O76" i="4"/>
  <c r="J76" i="4"/>
  <c r="F76" i="4"/>
  <c r="G76" i="4"/>
  <c r="L75" i="4"/>
  <c r="I75" i="4"/>
  <c r="J75" i="4"/>
  <c r="F75" i="4"/>
  <c r="F77" i="4"/>
  <c r="G75" i="4"/>
  <c r="P75" i="4"/>
  <c r="L72" i="4"/>
  <c r="I72" i="4"/>
  <c r="J72" i="4"/>
  <c r="P72" i="4"/>
  <c r="F72" i="4"/>
  <c r="O72" i="4"/>
  <c r="G72" i="4"/>
  <c r="L71" i="4"/>
  <c r="I71" i="4"/>
  <c r="J71" i="4"/>
  <c r="P71" i="4"/>
  <c r="F71" i="4"/>
  <c r="G71" i="4"/>
  <c r="G73" i="4"/>
  <c r="L68" i="4"/>
  <c r="I68" i="4"/>
  <c r="J68" i="4"/>
  <c r="F68" i="4"/>
  <c r="G68" i="4"/>
  <c r="L67" i="4"/>
  <c r="L69" i="4"/>
  <c r="I67" i="4"/>
  <c r="J67" i="4"/>
  <c r="J69" i="4"/>
  <c r="F67" i="4"/>
  <c r="G67" i="4"/>
  <c r="P67" i="4"/>
  <c r="L64" i="4"/>
  <c r="I64" i="4"/>
  <c r="J64" i="4"/>
  <c r="P64" i="4"/>
  <c r="F64" i="4"/>
  <c r="O64" i="4"/>
  <c r="G64" i="4"/>
  <c r="L63" i="4"/>
  <c r="I63" i="4"/>
  <c r="J63" i="4"/>
  <c r="F63" i="4"/>
  <c r="G63" i="4"/>
  <c r="L62" i="4"/>
  <c r="I62" i="4"/>
  <c r="J62" i="4"/>
  <c r="F62" i="4"/>
  <c r="G62" i="4"/>
  <c r="G65" i="4"/>
  <c r="L61" i="4"/>
  <c r="I61" i="4"/>
  <c r="J61" i="4"/>
  <c r="P61" i="4"/>
  <c r="F61" i="4"/>
  <c r="O61" i="4"/>
  <c r="G61" i="4"/>
  <c r="L60" i="4"/>
  <c r="I60" i="4"/>
  <c r="J60" i="4"/>
  <c r="F60" i="4"/>
  <c r="G60" i="4"/>
  <c r="L57" i="4"/>
  <c r="I57" i="4"/>
  <c r="J57" i="4"/>
  <c r="F57" i="4"/>
  <c r="G57" i="4"/>
  <c r="P57" i="4"/>
  <c r="L56" i="4"/>
  <c r="I56" i="4"/>
  <c r="J56" i="4"/>
  <c r="F56" i="4"/>
  <c r="G56" i="4"/>
  <c r="L55" i="4"/>
  <c r="I55" i="4"/>
  <c r="J55" i="4"/>
  <c r="P55" i="4"/>
  <c r="F55" i="4"/>
  <c r="G55" i="4"/>
  <c r="L54" i="4"/>
  <c r="I54" i="4"/>
  <c r="J54" i="4"/>
  <c r="F54" i="4"/>
  <c r="G54" i="4"/>
  <c r="P54" i="4"/>
  <c r="L53" i="4"/>
  <c r="I53" i="4"/>
  <c r="J53" i="4"/>
  <c r="F53" i="4"/>
  <c r="G53" i="4"/>
  <c r="L47" i="4"/>
  <c r="I47" i="4"/>
  <c r="J47" i="4"/>
  <c r="F47" i="4"/>
  <c r="G47" i="4"/>
  <c r="L46" i="4"/>
  <c r="I46" i="4"/>
  <c r="J46" i="4"/>
  <c r="F46" i="4"/>
  <c r="O46" i="4"/>
  <c r="G46" i="4"/>
  <c r="L45" i="4"/>
  <c r="I45" i="4"/>
  <c r="O45" i="4"/>
  <c r="J45" i="4"/>
  <c r="F45" i="4"/>
  <c r="G45" i="4"/>
  <c r="L44" i="4"/>
  <c r="I44" i="4"/>
  <c r="I48" i="4"/>
  <c r="J44" i="4"/>
  <c r="F44" i="4"/>
  <c r="G44" i="4"/>
  <c r="L43" i="4"/>
  <c r="I43" i="4"/>
  <c r="J43" i="4"/>
  <c r="F43" i="4"/>
  <c r="G43" i="4"/>
  <c r="L42" i="4"/>
  <c r="I42" i="4"/>
  <c r="J42" i="4"/>
  <c r="P42" i="4"/>
  <c r="F42" i="4"/>
  <c r="O42" i="4"/>
  <c r="G42" i="4"/>
  <c r="L40" i="4"/>
  <c r="I40" i="4"/>
  <c r="O40" i="4"/>
  <c r="J40" i="4"/>
  <c r="F40" i="4"/>
  <c r="G40" i="4"/>
  <c r="P40" i="4"/>
  <c r="L39" i="4"/>
  <c r="I39" i="4"/>
  <c r="J39" i="4"/>
  <c r="F39" i="4"/>
  <c r="G39" i="4"/>
  <c r="L38" i="4"/>
  <c r="I38" i="4"/>
  <c r="O38" i="4"/>
  <c r="J38" i="4"/>
  <c r="F38" i="4"/>
  <c r="G38" i="4"/>
  <c r="L37" i="4"/>
  <c r="I37" i="4"/>
  <c r="J37" i="4"/>
  <c r="F37" i="4"/>
  <c r="G37" i="4"/>
  <c r="L29" i="4"/>
  <c r="I29" i="4"/>
  <c r="J29" i="4"/>
  <c r="P29" i="4"/>
  <c r="F29" i="4"/>
  <c r="F30" i="4"/>
  <c r="G29" i="4"/>
  <c r="L28" i="4"/>
  <c r="I28" i="4"/>
  <c r="J28" i="4"/>
  <c r="F28" i="4"/>
  <c r="G28" i="4"/>
  <c r="L27" i="4"/>
  <c r="L30" i="4"/>
  <c r="I27" i="4"/>
  <c r="J27" i="4"/>
  <c r="F27" i="4"/>
  <c r="G27" i="4"/>
  <c r="P27" i="4"/>
  <c r="L24" i="4"/>
  <c r="I24" i="4"/>
  <c r="J24" i="4"/>
  <c r="P24" i="4"/>
  <c r="F24" i="4"/>
  <c r="O24" i="4"/>
  <c r="G24" i="4"/>
  <c r="L23" i="4"/>
  <c r="I23" i="4"/>
  <c r="J23" i="4"/>
  <c r="F23" i="4"/>
  <c r="G23" i="4"/>
  <c r="P23" i="4"/>
  <c r="L22" i="4"/>
  <c r="I22" i="4"/>
  <c r="J22" i="4"/>
  <c r="F22" i="4"/>
  <c r="G22" i="4"/>
  <c r="P22" i="4"/>
  <c r="L21" i="4"/>
  <c r="I21" i="4"/>
  <c r="O21" i="4"/>
  <c r="J21" i="4"/>
  <c r="F21" i="4"/>
  <c r="G21" i="4"/>
  <c r="L20" i="4"/>
  <c r="I20" i="4"/>
  <c r="J20" i="4"/>
  <c r="F20" i="4"/>
  <c r="G20" i="4"/>
  <c r="L19" i="4"/>
  <c r="I19" i="4"/>
  <c r="J19" i="4"/>
  <c r="P19" i="4"/>
  <c r="F19" i="4"/>
  <c r="O19" i="4"/>
  <c r="G19" i="4"/>
  <c r="L18" i="4"/>
  <c r="I18" i="4"/>
  <c r="J18" i="4"/>
  <c r="F18" i="4"/>
  <c r="G18" i="4"/>
  <c r="P18" i="4"/>
  <c r="L16" i="4"/>
  <c r="I16" i="4"/>
  <c r="J16" i="4"/>
  <c r="F16" i="4"/>
  <c r="G16" i="4"/>
  <c r="L15" i="4"/>
  <c r="I15" i="4"/>
  <c r="J15" i="4"/>
  <c r="F15" i="4"/>
  <c r="G15" i="4"/>
  <c r="O128" i="1"/>
  <c r="O133" i="1"/>
  <c r="O132" i="1"/>
  <c r="O131" i="1"/>
  <c r="O126" i="1"/>
  <c r="O125" i="1"/>
  <c r="O124" i="1"/>
  <c r="O129" i="1"/>
  <c r="O119" i="1"/>
  <c r="O118" i="1"/>
  <c r="O120" i="1"/>
  <c r="O115" i="1"/>
  <c r="O114" i="1"/>
  <c r="O111" i="1"/>
  <c r="O110" i="1"/>
  <c r="O107" i="1"/>
  <c r="O108" i="1"/>
  <c r="O106" i="1"/>
  <c r="O100" i="1"/>
  <c r="O99" i="1"/>
  <c r="O96" i="1"/>
  <c r="O95" i="1"/>
  <c r="O94" i="1"/>
  <c r="O93" i="1"/>
  <c r="O97" i="1"/>
  <c r="O90" i="1"/>
  <c r="O89" i="1"/>
  <c r="O82" i="1"/>
  <c r="O81" i="1"/>
  <c r="O76" i="1"/>
  <c r="O75" i="1"/>
  <c r="O77" i="1"/>
  <c r="O72" i="1"/>
  <c r="O71" i="1"/>
  <c r="O68" i="1"/>
  <c r="O67" i="1"/>
  <c r="O69" i="1"/>
  <c r="O63" i="1"/>
  <c r="O62" i="1"/>
  <c r="O61" i="1"/>
  <c r="O60" i="1"/>
  <c r="O57" i="1"/>
  <c r="O56" i="1"/>
  <c r="O55" i="1"/>
  <c r="O54" i="1"/>
  <c r="O53" i="1"/>
  <c r="O47" i="1"/>
  <c r="O46" i="1"/>
  <c r="O45" i="1"/>
  <c r="O44" i="1"/>
  <c r="O42" i="1"/>
  <c r="O40" i="1"/>
  <c r="O39" i="1"/>
  <c r="O38" i="1"/>
  <c r="O37" i="1"/>
  <c r="O29" i="1"/>
  <c r="O28" i="1"/>
  <c r="O27" i="1"/>
  <c r="O30" i="1"/>
  <c r="O24" i="1"/>
  <c r="O23" i="1"/>
  <c r="O22" i="1"/>
  <c r="O21" i="1"/>
  <c r="O20" i="1"/>
  <c r="O19" i="1"/>
  <c r="O18" i="1"/>
  <c r="O16" i="1"/>
  <c r="O15" i="1"/>
  <c r="G147" i="4"/>
  <c r="C147" i="4"/>
  <c r="L134" i="1"/>
  <c r="L142" i="1"/>
  <c r="L120" i="1"/>
  <c r="L116" i="1"/>
  <c r="L108" i="1"/>
  <c r="L101" i="1"/>
  <c r="L97" i="1"/>
  <c r="L91" i="1"/>
  <c r="L83" i="1"/>
  <c r="L77" i="1"/>
  <c r="L73" i="1"/>
  <c r="L69" i="1"/>
  <c r="L65" i="1"/>
  <c r="L58" i="1"/>
  <c r="L48" i="1"/>
  <c r="L30" i="1"/>
  <c r="L50" i="1"/>
  <c r="I134" i="1"/>
  <c r="I142" i="1"/>
  <c r="J134" i="1"/>
  <c r="I120" i="1"/>
  <c r="J120" i="1"/>
  <c r="I116" i="1"/>
  <c r="J116" i="1"/>
  <c r="I108" i="1"/>
  <c r="J108" i="1"/>
  <c r="I101" i="1"/>
  <c r="J101" i="1"/>
  <c r="I97" i="1"/>
  <c r="J97" i="1"/>
  <c r="I91" i="1"/>
  <c r="J91" i="1"/>
  <c r="I83" i="1"/>
  <c r="J83" i="1"/>
  <c r="I77" i="1"/>
  <c r="J77" i="1"/>
  <c r="I73" i="1"/>
  <c r="J73" i="1"/>
  <c r="I69" i="1"/>
  <c r="J69" i="1"/>
  <c r="I65" i="1"/>
  <c r="J65" i="1"/>
  <c r="J79" i="1"/>
  <c r="I58" i="1"/>
  <c r="J58" i="1"/>
  <c r="I48" i="1"/>
  <c r="J48" i="1"/>
  <c r="I30" i="1"/>
  <c r="I50" i="1"/>
  <c r="J30" i="1"/>
  <c r="F134" i="1"/>
  <c r="F142" i="1"/>
  <c r="G134" i="1"/>
  <c r="G142" i="1"/>
  <c r="F97" i="1"/>
  <c r="G97" i="1"/>
  <c r="F116" i="1"/>
  <c r="G116" i="1"/>
  <c r="F108" i="1"/>
  <c r="G108" i="1"/>
  <c r="F120" i="1"/>
  <c r="G120" i="1"/>
  <c r="F101" i="1"/>
  <c r="G101" i="1"/>
  <c r="F91" i="1"/>
  <c r="G91" i="1"/>
  <c r="G30" i="1"/>
  <c r="F30" i="1"/>
  <c r="G48" i="1"/>
  <c r="F48" i="1"/>
  <c r="G58" i="1"/>
  <c r="F58" i="1"/>
  <c r="F83" i="1"/>
  <c r="G83" i="1"/>
  <c r="F77" i="1"/>
  <c r="G77" i="1"/>
  <c r="F73" i="1"/>
  <c r="G73" i="1"/>
  <c r="F69" i="1"/>
  <c r="G69" i="1"/>
  <c r="F65" i="1"/>
  <c r="G65" i="1"/>
  <c r="C10" i="3"/>
  <c r="C16" i="3"/>
  <c r="C23" i="3"/>
  <c r="C26" i="3"/>
  <c r="C28" i="3"/>
  <c r="C31" i="3"/>
  <c r="C32" i="3"/>
  <c r="C34" i="3"/>
  <c r="C38" i="3"/>
  <c r="C40" i="3"/>
  <c r="C45" i="3"/>
  <c r="C47" i="3"/>
  <c r="C50" i="3"/>
  <c r="C52" i="3"/>
  <c r="C93" i="3"/>
  <c r="C134" i="3"/>
  <c r="C168" i="3"/>
  <c r="C171" i="3"/>
  <c r="C176" i="3"/>
  <c r="C181" i="3"/>
  <c r="C184" i="3"/>
  <c r="C188" i="3"/>
  <c r="C194" i="3"/>
  <c r="C200" i="3"/>
  <c r="C201" i="3"/>
  <c r="F116" i="4"/>
  <c r="L73" i="4"/>
  <c r="J77" i="4"/>
  <c r="O28" i="4"/>
  <c r="P110" i="4"/>
  <c r="L108" i="4"/>
  <c r="M77" i="4"/>
  <c r="L140" i="4"/>
  <c r="O139" i="4"/>
  <c r="P114" i="4"/>
  <c r="P116" i="4"/>
  <c r="P63" i="4"/>
  <c r="M112" i="4"/>
  <c r="E101" i="3"/>
  <c r="I138" i="3"/>
  <c r="J136" i="3"/>
  <c r="L82" i="3"/>
  <c r="L98" i="3"/>
  <c r="G42" i="3"/>
  <c r="E85" i="3"/>
  <c r="K122" i="3"/>
  <c r="E61" i="3"/>
  <c r="I116" i="3"/>
  <c r="E125" i="3"/>
  <c r="H21" i="3"/>
  <c r="G37" i="3"/>
  <c r="H14" i="3"/>
  <c r="I145" i="3"/>
  <c r="K97" i="3"/>
  <c r="E84" i="3"/>
  <c r="I82" i="3"/>
  <c r="I57" i="3"/>
  <c r="K33" i="3"/>
  <c r="E102" i="3"/>
  <c r="K115" i="3"/>
  <c r="E86" i="3"/>
  <c r="L57" i="3"/>
  <c r="E126" i="3"/>
  <c r="H137" i="3"/>
  <c r="L44" i="3"/>
  <c r="J144" i="3"/>
  <c r="E100" i="3"/>
  <c r="K160" i="3"/>
  <c r="K81" i="3"/>
  <c r="L129" i="3"/>
  <c r="L63" i="3"/>
  <c r="L88" i="3"/>
  <c r="I11" i="4"/>
  <c r="L11" i="4"/>
  <c r="L104" i="3"/>
  <c r="M162" i="1"/>
  <c r="P162" i="1"/>
  <c r="J162" i="1"/>
  <c r="J122" i="1"/>
  <c r="M101" i="4"/>
  <c r="F73" i="4"/>
  <c r="P46" i="4"/>
  <c r="P137" i="4"/>
  <c r="J134" i="4"/>
  <c r="I120" i="4"/>
  <c r="M79" i="1"/>
  <c r="O115" i="4"/>
  <c r="F11" i="4"/>
  <c r="F162" i="1"/>
  <c r="G48" i="4"/>
  <c r="G83" i="4"/>
  <c r="M58" i="4"/>
  <c r="P108" i="1"/>
  <c r="E127" i="3"/>
  <c r="E17" i="3"/>
  <c r="E59" i="3"/>
  <c r="L19" i="3"/>
  <c r="I123" i="3"/>
  <c r="E60" i="3"/>
  <c r="D189" i="3"/>
  <c r="I98" i="3"/>
  <c r="K56" i="3"/>
  <c r="J39" i="3"/>
  <c r="L123" i="3"/>
  <c r="J41" i="3"/>
  <c r="G162" i="1"/>
  <c r="P160" i="1"/>
  <c r="P164" i="1"/>
  <c r="P168" i="1"/>
  <c r="P167" i="1"/>
  <c r="P94" i="4"/>
  <c r="G145" i="4"/>
  <c r="G144" i="4"/>
  <c r="O37" i="4"/>
  <c r="O58" i="1"/>
  <c r="P140" i="4"/>
  <c r="G58" i="4"/>
  <c r="P56" i="4"/>
  <c r="I140" i="4"/>
  <c r="O137" i="4"/>
  <c r="J58" i="4"/>
  <c r="P53" i="4"/>
  <c r="O94" i="4"/>
  <c r="F97" i="4"/>
  <c r="F103" i="4"/>
  <c r="I134" i="4"/>
  <c r="I142" i="4"/>
  <c r="O133" i="4"/>
  <c r="O44" i="4"/>
  <c r="P60" i="4"/>
  <c r="P65" i="4"/>
  <c r="J65" i="4"/>
  <c r="G25" i="4"/>
  <c r="F134" i="4"/>
  <c r="F142" i="4"/>
  <c r="O39" i="4"/>
  <c r="J122" i="4"/>
  <c r="P119" i="4"/>
  <c r="G120" i="4"/>
  <c r="M69" i="4"/>
  <c r="P68" i="4"/>
  <c r="M122" i="4"/>
  <c r="P25" i="1"/>
  <c r="P79" i="1"/>
  <c r="P142" i="1"/>
  <c r="P140" i="1"/>
  <c r="L171" i="1"/>
  <c r="L170" i="1"/>
  <c r="L167" i="1"/>
  <c r="J140" i="4"/>
  <c r="J142" i="4"/>
  <c r="P138" i="4"/>
  <c r="G30" i="4"/>
  <c r="G140" i="4"/>
  <c r="G142" i="4"/>
  <c r="G77" i="4"/>
  <c r="P112" i="4"/>
  <c r="O15" i="4"/>
  <c r="F25" i="4"/>
  <c r="F50" i="4"/>
  <c r="P16" i="4"/>
  <c r="O20" i="4"/>
  <c r="I30" i="4"/>
  <c r="O27" i="4"/>
  <c r="O30" i="4"/>
  <c r="I69" i="4"/>
  <c r="O68" i="4"/>
  <c r="O106" i="4"/>
  <c r="O108" i="4"/>
  <c r="I108" i="4"/>
  <c r="P58" i="1"/>
  <c r="P101" i="1"/>
  <c r="J50" i="1"/>
  <c r="O160" i="1"/>
  <c r="O164" i="1"/>
  <c r="O168" i="1"/>
  <c r="O167" i="1"/>
  <c r="L122" i="1"/>
  <c r="O22" i="4"/>
  <c r="G97" i="4"/>
  <c r="G103" i="4"/>
  <c r="O95" i="4"/>
  <c r="M134" i="4"/>
  <c r="M142" i="4"/>
  <c r="P106" i="4"/>
  <c r="P108" i="4"/>
  <c r="F79" i="1"/>
  <c r="G122" i="1"/>
  <c r="G154" i="1"/>
  <c r="G151" i="1"/>
  <c r="G103" i="1"/>
  <c r="I79" i="1"/>
  <c r="I85" i="1"/>
  <c r="L103" i="1"/>
  <c r="L86" i="1"/>
  <c r="O48" i="1"/>
  <c r="O91" i="1"/>
  <c r="O112" i="1"/>
  <c r="O122" i="1"/>
  <c r="L25" i="4"/>
  <c r="L50" i="4"/>
  <c r="P20" i="4"/>
  <c r="P21" i="4"/>
  <c r="O23" i="4"/>
  <c r="O29" i="4"/>
  <c r="P38" i="4"/>
  <c r="F48" i="4"/>
  <c r="P45" i="4"/>
  <c r="L48" i="4"/>
  <c r="O47" i="4"/>
  <c r="P62" i="4"/>
  <c r="I73" i="4"/>
  <c r="P90" i="4"/>
  <c r="O93" i="4"/>
  <c r="O97" i="4"/>
  <c r="P107" i="4"/>
  <c r="O118" i="4"/>
  <c r="O124" i="4"/>
  <c r="P125" i="4"/>
  <c r="M48" i="4"/>
  <c r="M97" i="4"/>
  <c r="P100" i="4"/>
  <c r="F50" i="1"/>
  <c r="O17" i="4"/>
  <c r="O25" i="1"/>
  <c r="O101" i="1"/>
  <c r="P47" i="4"/>
  <c r="O54" i="4"/>
  <c r="O56" i="4"/>
  <c r="L65" i="4"/>
  <c r="P73" i="4"/>
  <c r="P76" i="4"/>
  <c r="P96" i="4"/>
  <c r="L97" i="4"/>
  <c r="L103" i="4"/>
  <c r="P48" i="1"/>
  <c r="P118" i="4"/>
  <c r="G79" i="1"/>
  <c r="G50" i="1"/>
  <c r="G85" i="1"/>
  <c r="F122" i="1"/>
  <c r="J103" i="1"/>
  <c r="J142" i="1"/>
  <c r="O73" i="1"/>
  <c r="O83" i="1"/>
  <c r="O116" i="1"/>
  <c r="P39" i="4"/>
  <c r="O55" i="4"/>
  <c r="O71" i="4"/>
  <c r="O73" i="4"/>
  <c r="I77" i="4"/>
  <c r="L91" i="4"/>
  <c r="O90" i="4"/>
  <c r="J97" i="4"/>
  <c r="L120" i="4"/>
  <c r="P124" i="4"/>
  <c r="I122" i="1"/>
  <c r="M25" i="4"/>
  <c r="M50" i="4"/>
  <c r="M85" i="4"/>
  <c r="P37" i="4"/>
  <c r="P89" i="4"/>
  <c r="M50" i="1"/>
  <c r="P17" i="4"/>
  <c r="O140" i="1"/>
  <c r="O138" i="4"/>
  <c r="I97" i="4"/>
  <c r="O96" i="4"/>
  <c r="I167" i="1"/>
  <c r="I171" i="1"/>
  <c r="I170" i="1"/>
  <c r="O67" i="4"/>
  <c r="O69" i="4"/>
  <c r="F69" i="4"/>
  <c r="J86" i="1"/>
  <c r="P28" i="4"/>
  <c r="P30" i="4"/>
  <c r="F58" i="4"/>
  <c r="O57" i="4"/>
  <c r="F112" i="4"/>
  <c r="O110" i="4"/>
  <c r="O111" i="4"/>
  <c r="I112" i="4"/>
  <c r="I122" i="4"/>
  <c r="F120" i="4"/>
  <c r="F122" i="4"/>
  <c r="O119" i="4"/>
  <c r="O120" i="4"/>
  <c r="O126" i="4"/>
  <c r="O134" i="4"/>
  <c r="P134" i="4"/>
  <c r="P103" i="1"/>
  <c r="I103" i="1"/>
  <c r="L79" i="1"/>
  <c r="I25" i="4"/>
  <c r="I50" i="4"/>
  <c r="O16" i="4"/>
  <c r="I65" i="4"/>
  <c r="O62" i="4"/>
  <c r="O81" i="4"/>
  <c r="O83" i="4"/>
  <c r="F83" i="4"/>
  <c r="L85" i="1"/>
  <c r="O65" i="1"/>
  <c r="O79" i="1"/>
  <c r="L77" i="4"/>
  <c r="O75" i="4"/>
  <c r="O77" i="4"/>
  <c r="O100" i="4"/>
  <c r="P58" i="4"/>
  <c r="P15" i="4"/>
  <c r="J25" i="4"/>
  <c r="I58" i="4"/>
  <c r="I79" i="4"/>
  <c r="O53" i="4"/>
  <c r="P120" i="4"/>
  <c r="P122" i="4"/>
  <c r="P122" i="1"/>
  <c r="F103" i="1"/>
  <c r="O18" i="4"/>
  <c r="L58" i="4"/>
  <c r="O89" i="4"/>
  <c r="O91" i="4"/>
  <c r="I91" i="4"/>
  <c r="G122" i="4"/>
  <c r="J85" i="1"/>
  <c r="O134" i="1"/>
  <c r="O142" i="1"/>
  <c r="J30" i="4"/>
  <c r="P44" i="4"/>
  <c r="J48" i="4"/>
  <c r="F65" i="4"/>
  <c r="O60" i="4"/>
  <c r="O99" i="4"/>
  <c r="I101" i="4"/>
  <c r="L116" i="4"/>
  <c r="L122" i="4"/>
  <c r="O114" i="4"/>
  <c r="O116" i="4"/>
  <c r="M79" i="4"/>
  <c r="J73" i="4"/>
  <c r="J79" i="4"/>
  <c r="M103" i="4"/>
  <c r="O63" i="4"/>
  <c r="P69" i="4"/>
  <c r="P77" i="4"/>
  <c r="M85" i="1"/>
  <c r="P93" i="4"/>
  <c r="P97" i="4"/>
  <c r="O127" i="4"/>
  <c r="G69" i="4"/>
  <c r="P99" i="4"/>
  <c r="P101" i="4"/>
  <c r="F164" i="1"/>
  <c r="F168" i="1"/>
  <c r="J91" i="4"/>
  <c r="O171" i="1"/>
  <c r="O170" i="1"/>
  <c r="F86" i="1"/>
  <c r="F85" i="1"/>
  <c r="O101" i="4"/>
  <c r="P86" i="1"/>
  <c r="P84" i="1"/>
  <c r="O112" i="4"/>
  <c r="O140" i="4"/>
  <c r="O142" i="4"/>
  <c r="P91" i="4"/>
  <c r="O50" i="1"/>
  <c r="O85" i="1"/>
  <c r="P50" i="1"/>
  <c r="O48" i="4"/>
  <c r="P103" i="4"/>
  <c r="I85" i="4"/>
  <c r="P85" i="1"/>
  <c r="G79" i="4"/>
  <c r="P25" i="4"/>
  <c r="P50" i="4"/>
  <c r="J103" i="4"/>
  <c r="P48" i="4"/>
  <c r="O25" i="4"/>
  <c r="O50" i="4"/>
  <c r="G86" i="1"/>
  <c r="G84" i="1"/>
  <c r="I86" i="1"/>
  <c r="I135" i="1"/>
  <c r="P142" i="4"/>
  <c r="O103" i="1"/>
  <c r="G50" i="4"/>
  <c r="O122" i="4"/>
  <c r="J135" i="1"/>
  <c r="J154" i="1"/>
  <c r="J151" i="1"/>
  <c r="J153" i="1"/>
  <c r="J150" i="1"/>
  <c r="J84" i="1"/>
  <c r="J128" i="4"/>
  <c r="J129" i="4"/>
  <c r="M135" i="1"/>
  <c r="M154" i="1"/>
  <c r="M151" i="1"/>
  <c r="M84" i="1"/>
  <c r="M153" i="1"/>
  <c r="M150" i="1"/>
  <c r="M128" i="4"/>
  <c r="M129" i="4"/>
  <c r="M154" i="4"/>
  <c r="M151" i="4"/>
  <c r="I103" i="4"/>
  <c r="O58" i="4"/>
  <c r="O86" i="1"/>
  <c r="F167" i="1"/>
  <c r="F171" i="1"/>
  <c r="O103" i="4"/>
  <c r="O65" i="4"/>
  <c r="L79" i="4"/>
  <c r="L85" i="4"/>
  <c r="J50" i="4"/>
  <c r="J85" i="4"/>
  <c r="P128" i="4"/>
  <c r="P129" i="4"/>
  <c r="P86" i="4"/>
  <c r="G135" i="1"/>
  <c r="G128" i="4"/>
  <c r="G129" i="4"/>
  <c r="G153" i="1"/>
  <c r="G150" i="1"/>
  <c r="L128" i="4"/>
  <c r="L129" i="4"/>
  <c r="L86" i="4"/>
  <c r="L84" i="1"/>
  <c r="L135" i="1"/>
  <c r="L153" i="1"/>
  <c r="L150" i="1"/>
  <c r="L154" i="1"/>
  <c r="L151" i="1"/>
  <c r="F79" i="4"/>
  <c r="F85" i="4"/>
  <c r="P154" i="1"/>
  <c r="P151" i="1"/>
  <c r="F154" i="1"/>
  <c r="F151" i="1"/>
  <c r="F128" i="4"/>
  <c r="F129" i="4"/>
  <c r="F86" i="4"/>
  <c r="F135" i="1"/>
  <c r="F153" i="1"/>
  <c r="F150" i="1"/>
  <c r="F84" i="1"/>
  <c r="P153" i="1"/>
  <c r="P150" i="1"/>
  <c r="P79" i="4"/>
  <c r="P85" i="4"/>
  <c r="I154" i="1"/>
  <c r="I151" i="1"/>
  <c r="I153" i="1"/>
  <c r="I150" i="1"/>
  <c r="I84" i="1"/>
  <c r="O84" i="1"/>
  <c r="B84" i="1"/>
  <c r="O154" i="1"/>
  <c r="O151" i="1"/>
  <c r="P135" i="1"/>
  <c r="O128" i="4"/>
  <c r="O129" i="4"/>
  <c r="O86" i="4"/>
  <c r="J86" i="4"/>
  <c r="I128" i="4"/>
  <c r="I129" i="4"/>
  <c r="I154" i="4"/>
  <c r="I151" i="4"/>
  <c r="M86" i="4"/>
  <c r="M135" i="4"/>
  <c r="G154" i="4"/>
  <c r="G151" i="4"/>
  <c r="G85" i="4"/>
  <c r="P84" i="4"/>
  <c r="P156" i="4"/>
  <c r="P153" i="4"/>
  <c r="P150" i="4"/>
  <c r="P154" i="4"/>
  <c r="P151" i="4"/>
  <c r="P135" i="4"/>
  <c r="J153" i="4"/>
  <c r="J150" i="4"/>
  <c r="J135" i="4"/>
  <c r="J84" i="4"/>
  <c r="J156" i="4"/>
  <c r="J154" i="4"/>
  <c r="J151" i="4"/>
  <c r="L84" i="4"/>
  <c r="L156" i="4"/>
  <c r="L154" i="4"/>
  <c r="L151" i="4"/>
  <c r="L135" i="4"/>
  <c r="L153" i="4"/>
  <c r="L150" i="4"/>
  <c r="O153" i="1"/>
  <c r="O150" i="1"/>
  <c r="G86" i="4"/>
  <c r="O79" i="4"/>
  <c r="O85" i="4"/>
  <c r="O135" i="1"/>
  <c r="B135" i="1"/>
  <c r="F170" i="1"/>
  <c r="O174" i="1"/>
  <c r="F153" i="4"/>
  <c r="F150" i="4"/>
  <c r="F84" i="4"/>
  <c r="F135" i="4"/>
  <c r="F154" i="4"/>
  <c r="F151" i="4"/>
  <c r="M84" i="4"/>
  <c r="M156" i="4"/>
  <c r="M153" i="4"/>
  <c r="M150" i="4"/>
  <c r="I86" i="4"/>
  <c r="G84" i="4"/>
  <c r="G156" i="4"/>
  <c r="G153" i="4"/>
  <c r="G150" i="4"/>
  <c r="G135" i="4"/>
  <c r="F156" i="4"/>
  <c r="O173" i="1"/>
  <c r="B5" i="1"/>
  <c r="I84" i="4"/>
  <c r="I156" i="4"/>
  <c r="I135" i="4"/>
  <c r="I153" i="4"/>
  <c r="I150" i="4"/>
  <c r="O153" i="4"/>
  <c r="O150" i="4"/>
  <c r="O154" i="4"/>
  <c r="O151" i="4"/>
  <c r="O135" i="4"/>
  <c r="O84" i="4"/>
  <c r="O156" i="4"/>
  <c r="B135" i="4"/>
  <c r="B5" i="4"/>
  <c r="B6" i="1"/>
  <c r="B6" i="4"/>
  <c r="B84" i="4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S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  си разпоредители въз основа на нейна кодировка.</t>
        </r>
      </text>
    </comment>
    <comment ref="C14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  <comment ref="C161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17.2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  <comment ref="D165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17.3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S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  си разпоредители въз основа на нейна кодировка.</t>
        </r>
      </text>
    </comment>
    <comment ref="D10" authorId="0" shapeId="0">
      <text>
        <r>
          <rPr>
            <sz val="11"/>
            <color indexed="81"/>
            <rFont val="Times New Roman"/>
            <family val="1"/>
            <charset val="204"/>
          </rPr>
          <t xml:space="preserve">Това е отчетът съгласно 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ми-нистъра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2025 г.</t>
        </r>
        <r>
          <rPr>
            <sz val="11"/>
            <color indexed="81"/>
            <rFont val="Times New Roman"/>
            <family val="1"/>
            <charset val="204"/>
          </rPr>
          <t xml:space="preserve">, който подлежи на публикуване съгласно </t>
        </r>
        <r>
          <rPr>
            <sz val="11"/>
            <color indexed="18"/>
            <rFont val="Times New Roman"/>
            <family val="1"/>
            <charset val="204"/>
          </rPr>
          <t>чл. 170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sz val="11"/>
            <color indexed="18"/>
            <rFont val="Times New Roman"/>
            <family val="1"/>
            <charset val="204"/>
          </rPr>
          <t>Закона за публичните финанси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D156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20-22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  <comment ref="D157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20-22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</commentList>
</comments>
</file>

<file path=xl/sharedStrings.xml><?xml version="1.0" encoding="utf-8"?>
<sst xmlns="http://schemas.openxmlformats.org/spreadsheetml/2006/main" count="673" uniqueCount="458">
  <si>
    <t>§§ от ЕБК, които се включват в съответния показател</t>
  </si>
  <si>
    <t>(1)</t>
  </si>
  <si>
    <t>(2)</t>
  </si>
  <si>
    <t>(3)</t>
  </si>
  <si>
    <t>(4)</t>
  </si>
  <si>
    <t>(5)</t>
  </si>
  <si>
    <t xml:space="preserve">              ГЛ. СЧЕТОВОДИТЕЛ:</t>
  </si>
  <si>
    <t xml:space="preserve">                                                              Дата:</t>
  </si>
  <si>
    <t>(в хил. лв)</t>
  </si>
  <si>
    <t>I.</t>
  </si>
  <si>
    <t>Общи указания</t>
  </si>
  <si>
    <t>II.</t>
  </si>
  <si>
    <t>IІІ.</t>
  </si>
  <si>
    <t>Указания за таблица</t>
  </si>
  <si>
    <t>Указания за отпечатване</t>
  </si>
  <si>
    <t>цвят за текст и фон на клетката и така да се отпечатат. При отпечатване на таблиците,</t>
  </si>
  <si>
    <t>копирането на отделен файл е уместно да се съпроводи и с трансформирането на формулите в</t>
  </si>
  <si>
    <t>ГОДИНА</t>
  </si>
  <si>
    <t xml:space="preserve">Указания за таблица </t>
  </si>
  <si>
    <t xml:space="preserve">Всички данни в таблица </t>
  </si>
  <si>
    <t>се получават автоматично в резултат на въвеждането на</t>
  </si>
  <si>
    <t xml:space="preserve">данните от таблица </t>
  </si>
  <si>
    <t>В тази таблица също е заложена контрола за равнение на бюджетното салдо (дефицит/излишък)</t>
  </si>
  <si>
    <t>и размера на това неравнение, което трябва да се коригира чрез нанасяне на корекции в другата таблица</t>
  </si>
  <si>
    <t>и финансирането. При липса на равнение, ще се появи в съответните клетки съобщение за неравнение</t>
  </si>
  <si>
    <t>автоматичното прехвърляне на съответните данни от другата таблица.</t>
  </si>
  <si>
    <t>безпроблемното редактиране на данните (изтриване на излишни редове и др.) за целите на отпечатването.</t>
  </si>
  <si>
    <t>ІV.</t>
  </si>
  <si>
    <t xml:space="preserve">Ако е необходимо да се генерира отчет към съответните тримесечия на годината, дадена е възможност </t>
  </si>
  <si>
    <t>В този файл се попълва информация за целите на изготвяне на отчета за касовото изпълнение на бюджета,</t>
  </si>
  <si>
    <t>сметките за средствата от Европейския съюз и сметките за чужди средства, като елемент от годишния/меж-</t>
  </si>
  <si>
    <t>В полетата за ръчно въвеждане на суми се попълват само числа.</t>
  </si>
  <si>
    <t>в таблица</t>
  </si>
  <si>
    <t>да  се  коригират съответните данни  в  левове  в  таблица</t>
  </si>
  <si>
    <t>(име, ЕИК/БУЛСТАТ, код по ЕБК и др.) в предвидените за това полета.</t>
  </si>
  <si>
    <t>В тази таблица е заложена контрола за равнение на бюджетното салдо (дефицит/излишък) и финансирането.</t>
  </si>
  <si>
    <t>При липса на равнение, ще се появи в съответните клетки съобщение за неравнение, както и размера на</t>
  </si>
  <si>
    <t>това неравнение, което трябва да се коригира, за да е коректно изготвена таблицата.</t>
  </si>
  <si>
    <t xml:space="preserve">Отчетът в хил. лв в таблица </t>
  </si>
  <si>
    <t xml:space="preserve">отчет за </t>
  </si>
  <si>
    <t xml:space="preserve">БЮДЖЕТ -ОТЧЕТ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</si>
  <si>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</si>
  <si>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</si>
  <si>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</si>
  <si>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t xml:space="preserve">динния  финансов  отчет  за </t>
  </si>
  <si>
    <t>и подлежи на публикуване съгласно съответните указания на министъра на финансите, издадени</t>
  </si>
  <si>
    <t>(В ЛЕВОВЕ)</t>
  </si>
  <si>
    <t>30.09.2016 г.</t>
  </si>
  <si>
    <t xml:space="preserve"> А. ПРИХОДИ, ПОМОЩИ И ДАРЕНИЯ</t>
  </si>
  <si>
    <t xml:space="preserve"> 1. Приходи от данъци и осигурителни вноски</t>
  </si>
  <si>
    <t xml:space="preserve"> 5. Приходи от наеми</t>
  </si>
  <si>
    <t xml:space="preserve"> 7. Приходи от лихви</t>
  </si>
  <si>
    <t xml:space="preserve"> 8. Приходи от дивиденти и дялово участие 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</si>
  <si>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</si>
  <si>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</si>
  <si>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</si>
  <si>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t xml:space="preserve"> 4. Помощи и дарения от страната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</si>
  <si>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</si>
  <si>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</si>
  <si>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</si>
  <si>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</si>
  <si>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</si>
  <si>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</si>
  <si>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</si>
  <si>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</si>
  <si>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 xml:space="preserve"> III. Плащания за разходи за лихви</t>
  </si>
  <si>
    <t xml:space="preserve"> I. Плащания за текущи нелихвени разходи</t>
  </si>
  <si>
    <t xml:space="preserve"> 1. Продажба на земя</t>
  </si>
  <si>
    <t xml:space="preserve"> 4. Нетни приходи от продажби на услуги, стоки и продукция</t>
  </si>
  <si>
    <t xml:space="preserve"> I. Постъпления от текущи приходи</t>
  </si>
  <si>
    <t xml:space="preserve"> 1. Внесен ДДС</t>
  </si>
  <si>
    <t xml:space="preserve"> 2. Продажба на други нефинансови дълготрайни активи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</si>
  <si>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</si>
  <si>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</si>
  <si>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9. Други текущи приходи и реализирани курсови разлики</t>
  </si>
  <si>
    <t xml:space="preserve"> IV. Постъпления от застрахователни обезщетения</t>
  </si>
  <si>
    <t xml:space="preserve"> 2. Разходи за застраховане и други финансови услуги</t>
  </si>
  <si>
    <t xml:space="preserve"> IІ. Плащания за придобиване на нефинансови дълготрайни активи</t>
  </si>
  <si>
    <t xml:space="preserve"> 2. Временни безлихвени заеми между бюджетни организации (нето)</t>
  </si>
  <si>
    <t xml:space="preserve"> Б. РАЗХОДИ И ПРИДОБИВАНЕ НА НЕФИНАНСОВИ АКТИВИ</t>
  </si>
  <si>
    <t xml:space="preserve"> 2. Внесен данък върху приходите от стопанска дейност</t>
  </si>
  <si>
    <t xml:space="preserve"> 1. Трансфери между бюджетни организации (нето)</t>
  </si>
  <si>
    <t xml:space="preserve"> В. ТРАНСФЕРИ И БЕЗЛИХВЕНИ ЗАЕМИ М/У БЮДЖ. ОРГАНИЗАЦИИ</t>
  </si>
  <si>
    <t xml:space="preserve"> 3. Приходи от административни глоби, санкции и наказателни лихви</t>
  </si>
  <si>
    <t xml:space="preserve"> 1. Разходи за издръжка - нефинансови позиции</t>
  </si>
  <si>
    <t xml:space="preserve"> I. Емитирани държавни (общински) ценни книжа</t>
  </si>
  <si>
    <t xml:space="preserve"> IІI. Финансиране чрез финансов лизинг и търговски кредит</t>
  </si>
  <si>
    <t xml:space="preserve"> 3. Платени данъци, такси и административни санкции</t>
  </si>
  <si>
    <t xml:space="preserve"> 1. Нето-операции за сметка на средства от Европейския съюз</t>
  </si>
  <si>
    <t xml:space="preserve"> IІ. Заеми от банки и други лица</t>
  </si>
  <si>
    <t>ІV. Други операции с финансови пасиви</t>
  </si>
  <si>
    <t xml:space="preserve"> IІI. Внесен ДДС, др. данъци в/у продажбите и коректив за постъпления </t>
  </si>
  <si>
    <t xml:space="preserve"> IІ. Предоставени заеми, възмездна фин. помощ и активирани гаранции</t>
  </si>
  <si>
    <t xml:space="preserve"> IІI. Други операции с финансови активи</t>
  </si>
  <si>
    <t xml:space="preserve"> 2. Други операции с финансови активи (нето)</t>
  </si>
  <si>
    <t xml:space="preserve"> 1. Предоставени заеми и възмездна финансова помощ (-)</t>
  </si>
  <si>
    <t xml:space="preserve"> 1. Постъпления от емисии на държавни (общински) ценни книжа (+)</t>
  </si>
  <si>
    <t xml:space="preserve"> 2. Погашения по емисии на държавни (общински) ценни книжа) (-)</t>
  </si>
  <si>
    <t xml:space="preserve"> 1. Получени банкови и други заеми (+)</t>
  </si>
  <si>
    <t xml:space="preserve"> 1. Получено финансиране по финансов лизинг и търговски кредит (+)</t>
  </si>
  <si>
    <t xml:space="preserve"> 2. Погашения по финансов лизинг и търговски кредит (-)</t>
  </si>
  <si>
    <t xml:space="preserve"> Е. ОПЕРАЦИИ С ФИНАНСОВИ АКТИВИ</t>
  </si>
  <si>
    <t xml:space="preserve"> Ж. ОПЕРАЦИИ С ФИНАНСОВИ ПАСИВИ</t>
  </si>
  <si>
    <t xml:space="preserve"> И. ИЗМЕНЕНИЕ НА ПАРИЧНИТЕ СРЕДСТВА</t>
  </si>
  <si>
    <t xml:space="preserve"> Е. ОБЩО ОПЕРАЦИИ С ФИНАНСОВИ АКТИВИ</t>
  </si>
  <si>
    <t xml:space="preserve"> А. ОБЩО ПРИХОДИ, ПОМОЩИ И ДАРЕНИЯ</t>
  </si>
  <si>
    <t xml:space="preserve"> 1. Наличности на парични средства в началото на отчетния период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</si>
  <si>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</si>
  <si>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</si>
  <si>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 xml:space="preserve"> 2. Получени погашения по предоставени заеми и възмездна фин. помощ (+)</t>
  </si>
  <si>
    <t xml:space="preserve"> 1. Нето-операции с други ценни книжа  и фин. активи (кеш-мениджмънт)</t>
  </si>
  <si>
    <t xml:space="preserve">     в т. ч. постъпления от реализация на държавния резерв (-)</t>
  </si>
  <si>
    <t>Д. Финансиране на бюджетното салдо (Е. + Ж. + З. - И.)</t>
  </si>
  <si>
    <t xml:space="preserve"> 3. Наличности на парични средства в края на отчетния период</t>
  </si>
  <si>
    <t xml:space="preserve"> И. ИЗМЕНЕНИЕ НА ПАРИЧНИТЕ СРЕДСТВА (3. - 1. - 2.)</t>
  </si>
  <si>
    <t>Г. Бюджетно салдо: Дефицит (-) / излишък (+) = (А. - Б. + В. )</t>
  </si>
  <si>
    <t xml:space="preserve"> З. НЕТО-РАЗЧЕТИ И ОПЕРАЦИИ</t>
  </si>
  <si>
    <t xml:space="preserve"> 2. Операции за сметка на други бюджети, сметки и фондове</t>
  </si>
  <si>
    <t xml:space="preserve"> 1. Операции с чужди средства (нето)</t>
  </si>
  <si>
    <t xml:space="preserve"> 2. Друго финансиране - операции с пасиви (нето)</t>
  </si>
  <si>
    <t xml:space="preserve"> 4. Разлики от закръгления в хил. лв. (+/-)</t>
  </si>
  <si>
    <t xml:space="preserve">                          РЪКОВОДИТЕЛ:</t>
  </si>
  <si>
    <t xml:space="preserve">     в т. ч. внесен ДДС</t>
  </si>
  <si>
    <t xml:space="preserve">                внесени други данъци, такси и вноски в/у продажбите</t>
  </si>
  <si>
    <t xml:space="preserve"> 1. Придобиване на земя</t>
  </si>
  <si>
    <t xml:space="preserve"> 2. Придобиване на други дълготрайни материални активи</t>
  </si>
  <si>
    <t xml:space="preserve"> 3. Придобиване на нематериални дълготрайни активи</t>
  </si>
  <si>
    <t xml:space="preserve">                                  П О К А З А Т Е Л И</t>
  </si>
  <si>
    <t xml:space="preserve">                                                                (а)</t>
  </si>
  <si>
    <t xml:space="preserve"> 4. Възстановени суми по активирани гаранции - главници</t>
  </si>
  <si>
    <t xml:space="preserve"> Общо за група І. Постъпления от текущи приходи</t>
  </si>
  <si>
    <t xml:space="preserve"> Общо за група V. Приходи от помощи и дарения</t>
  </si>
  <si>
    <t xml:space="preserve"> Общо за група І. Плащания за текущи нелихвени разходи</t>
  </si>
  <si>
    <t xml:space="preserve"> Общо за група ІІ. Плащания за на нефинансови дълготрайни активи</t>
  </si>
  <si>
    <t xml:space="preserve"> Общо за група ІІІ. Плащания за разходи за лихви</t>
  </si>
  <si>
    <t xml:space="preserve"> Общо за група ІV. Трансфери към домакинства</t>
  </si>
  <si>
    <t xml:space="preserve"> Общо за група V. Субсидии и капиталови трансфери</t>
  </si>
  <si>
    <t xml:space="preserve"> Общо за група ІІІ. Други операции с финансови активи</t>
  </si>
  <si>
    <t xml:space="preserve"> Общо за група І. Емитирани държавни (общински) ценни книжа</t>
  </si>
  <si>
    <t xml:space="preserve"> Общо за група ІІ. Заеми от банки и други лица</t>
  </si>
  <si>
    <t xml:space="preserve"> Общо за група ІІІ. Финансиране чрез фин. лизинг и търговски кредит</t>
  </si>
  <si>
    <t xml:space="preserve"> Общо за група ІV. Други операции с финансови пасиви</t>
  </si>
  <si>
    <t xml:space="preserve">                внесен данък в/у приходите от стопанска дейност</t>
  </si>
  <si>
    <t xml:space="preserve"> Ж. ОБЩО ОПЕРАЦИИ С ФИНАНСОВИ ПАСИВИ</t>
  </si>
  <si>
    <t xml:space="preserve"> IІ. Реализация на нефинансови активи и конфискувани средства</t>
  </si>
  <si>
    <t xml:space="preserve"> 3. Конфиск. средства и продажби на конфискувани и от залог нефин. активи </t>
  </si>
  <si>
    <t xml:space="preserve"> 2. Разходи за лихви по други заеми и дългове</t>
  </si>
  <si>
    <t xml:space="preserve"> 3. Други нето-разчети и операции на бюджетни организации</t>
  </si>
  <si>
    <t xml:space="preserve"> 6. Приходи от концесии и лицензии за ползване на публични активи</t>
  </si>
  <si>
    <t>приходни §§ 01-00 ÷ 20-00</t>
  </si>
  <si>
    <t>приходни §§ 28-02 и 28-09</t>
  </si>
  <si>
    <t>приходeн § 24-04</t>
  </si>
  <si>
    <t>приходни §§ 24-05 и 24-06</t>
  </si>
  <si>
    <t>приходни §§ 41-00 и 42-00</t>
  </si>
  <si>
    <t>приходни §§ 24-08 ÷ 24-19</t>
  </si>
  <si>
    <t>приходни §§ 24-01, 24-03 и 24-07</t>
  </si>
  <si>
    <t>приходeн § 40-40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</si>
  <si>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</si>
  <si>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>приходeн § 28-01</t>
  </si>
  <si>
    <t>приходен § 37-01</t>
  </si>
  <si>
    <t>приходен § 37-02</t>
  </si>
  <si>
    <t>приходен § 37-09</t>
  </si>
  <si>
    <t>приходни §§ 46-10, 46-20, 48-10 и 48-20</t>
  </si>
  <si>
    <t>приходни §§ 46-30 ÷ 46-80 и §§ 48-30 ÷ 48-80</t>
  </si>
  <si>
    <t>приходeн § 47-00</t>
  </si>
  <si>
    <t>приходeн § 45-00</t>
  </si>
  <si>
    <t>разходни §§ 10-62, 10-63 и 10-69</t>
  </si>
  <si>
    <t>разходен § 19-00</t>
  </si>
  <si>
    <t>разходни §§ 01-00 и 02-00</t>
  </si>
  <si>
    <t>разходни §§ 05-00 и 08-00</t>
  </si>
  <si>
    <t>разходен § 54-00</t>
  </si>
  <si>
    <t>разходни §§ 51-00 и 52-00</t>
  </si>
  <si>
    <t>разходен § 53-00</t>
  </si>
  <si>
    <t>разходни §§ 21-00 ÷ 28-00</t>
  </si>
  <si>
    <t>разходен § 29-00</t>
  </si>
  <si>
    <t xml:space="preserve">разходни §§ 39-00 ÷ 42-00 (за НОИ и НЗОК - и разходен § 00-98) </t>
  </si>
  <si>
    <t>разходен § 55-04</t>
  </si>
  <si>
    <t>разходни §§ 33-00, 43-00, 44-00, 45-00 и 49-01</t>
  </si>
  <si>
    <t>трансферни параграфи §§ 30-00 ÷ 32-00 и 60-00 ÷ 69-00</t>
  </si>
  <si>
    <t>трансферни параграфи §§ 74-00 ÷ 78-00</t>
  </si>
  <si>
    <t>ОТЧЕТ ЗА КАСОВОТО ИЗПЪЛНЕНИЕ НА БЮДЖЕТА, СМЕТКИТЕ ЗА СЕС И ЧУЖДИТЕ СРЕДСТВА</t>
  </si>
  <si>
    <t>П О К А З А Т Е Л И</t>
  </si>
  <si>
    <t>сборен ред за група І. Постъпления от текущи приходи</t>
  </si>
  <si>
    <t>сборен ред за група ІІ. Постъпления от продажби на нефинансови активи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</si>
  <si>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</si>
  <si>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</si>
  <si>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>сборен ред за група V. Приходи от помощи и дарения</t>
  </si>
  <si>
    <t xml:space="preserve"> сборен ред за А. ОБЩО ПРИХОДИ, ПОМОЩИ И ДАРЕНИЯ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</si>
  <si>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</si>
  <si>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>сборен ред за група І. Плащания за текущи нелихвени разходи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</si>
  <si>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</si>
  <si>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</si>
  <si>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>сборен ред за група ІІ. Плащания за на нефинансови дълготрайни активи</t>
  </si>
  <si>
    <t>сборен ред за група ІІІ. Плащания за разходи за лихви</t>
  </si>
  <si>
    <t>сборен ред за група ІV. Трансфери към домакинства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</si>
  <si>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</si>
  <si>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>сборен ред за група V. Субсидии и капиталови трансфери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</si>
  <si>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</si>
  <si>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</si>
  <si>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финансиращи §§ 70-01 и 70-03</t>
  </si>
  <si>
    <t>финансиращи §§ 70-10 и 90-00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</si>
  <si>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</si>
  <si>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>финансиращи §§ 71-01, 72-01 и 79-01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</si>
  <si>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</si>
  <si>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>финансиращи §§ 73-20, 73-69 и 73-70</t>
  </si>
  <si>
    <t>финансиращи §§ 73-91 и 73-92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</si>
  <si>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</si>
  <si>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>финансиращи §§ 91-01 и 92-00</t>
  </si>
  <si>
    <t>финансиращи §§ 73-93, 93-36, 93-38</t>
  </si>
  <si>
    <t xml:space="preserve">  Сборен ред за група ІІІ. Други операции с финансови активи</t>
  </si>
  <si>
    <t xml:space="preserve"> Сборен ред за Е. ОБЩО ОПЕРАЦИИ С ФИНАНСОВИ АКТИВИ</t>
  </si>
  <si>
    <t>финансиращи §§ 81-11, 81-12 и 85-00</t>
  </si>
  <si>
    <t>финансиращи §§ 81-21, 81-22 и 86-00</t>
  </si>
  <si>
    <t xml:space="preserve"> Сборен ред за група І. Емитирани държавни (общински) ценни книжа</t>
  </si>
  <si>
    <t xml:space="preserve">финансиращи §§ 80-11, 80-12, 80-31, 80-32, 80-51, 80-52, 80-97, 83-11, 83-12, 83-71, 83-72 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</si>
  <si>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</si>
  <si>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>Сборен ред за група ІІ. Заеми от банки и други лица</t>
  </si>
  <si>
    <t>финансиращ § 93-17</t>
  </si>
  <si>
    <t>финансиращ § 93-18</t>
  </si>
  <si>
    <t>Сборен ред за група ІІІ. Финансиране чрез фин. лизинг и търговски кредит</t>
  </si>
  <si>
    <t>финансиращи §§ 93-01, 93-10, 93-55 и 93-56</t>
  </si>
  <si>
    <t>финансиращи §§ 93-37 и 93-39</t>
  </si>
  <si>
    <t>Сборен ред за група ІV. Други операции с финансови пасиви</t>
  </si>
  <si>
    <t xml:space="preserve"> Сборен ред за Ж. ОБЩО ОПЕРАЦИИ С ФИНАНСОВИ ПАСИВИ</t>
  </si>
  <si>
    <t>финансиращи §§ 93-21 ÷ 93-28</t>
  </si>
  <si>
    <t>финансиращ § 88-00</t>
  </si>
  <si>
    <t>прилага се само за отчета в хил. лв.</t>
  </si>
  <si>
    <t xml:space="preserve"> Сборен ред за З. ОБЩО НЕТО-РАЗЧЕТИ И ДРУГИ НЕТНИ ПОЗИЦИИ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</si>
  <si>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</si>
  <si>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>финансиращи §§ 95-14 и 95-49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</si>
  <si>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</si>
  <si>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2. Погашения по получeни банкови и други заеми (-)</t>
  </si>
  <si>
    <t xml:space="preserve"> З. ОБЩО НЕТО-РАЗЧЕТИ И ДРУГИ ОПЕРАЦИИ</t>
  </si>
  <si>
    <t xml:space="preserve">        код от регистъра на бюджетните организации в СЕБРА</t>
  </si>
  <si>
    <t>име и фамилия</t>
  </si>
  <si>
    <t>(6)</t>
  </si>
  <si>
    <t>(8)=(2)+(4)+(6)</t>
  </si>
  <si>
    <t>(7)=(1)+(3)+(5)</t>
  </si>
  <si>
    <t xml:space="preserve">         Web-адрес</t>
  </si>
  <si>
    <t xml:space="preserve">            телефон:</t>
  </si>
  <si>
    <r>
      <t xml:space="preserve">(бюджетна организация, предприятие по чл. 165, ал. 1 </t>
    </r>
    <r>
      <rPr>
        <sz val="11"/>
        <color indexed="18"/>
        <rFont val="Times New Roman Cyr"/>
        <charset val="204"/>
      </rPr>
      <t>от</t>
    </r>
    <r>
      <rPr>
        <sz val="12"/>
        <color indexed="18"/>
        <rFont val="Times New Roman CYR"/>
        <family val="1"/>
        <charset val="204"/>
      </rPr>
      <t xml:space="preserve"> ЗПФ, </t>
    </r>
    <r>
      <rPr>
        <sz val="11"/>
        <color indexed="18"/>
        <rFont val="Times New Roman Cyr"/>
        <charset val="204"/>
      </rPr>
      <t>поделение</t>
    </r>
    <r>
      <rPr>
        <sz val="12"/>
        <color indexed="18"/>
        <rFont val="Times New Roman CYR"/>
        <family val="1"/>
        <charset val="204"/>
      </rPr>
      <t>)</t>
    </r>
  </si>
  <si>
    <t xml:space="preserve">                               НА </t>
  </si>
  <si>
    <t>на бюджета, сметките за средствата от Европейския съюз и сметките за чужди средства</t>
  </si>
  <si>
    <t xml:space="preserve">ОТЧЕТ ЗА КАСОВОТО ИЗПЪЛНЕНИЕ </t>
  </si>
  <si>
    <t xml:space="preserve">  ЕИК/БУЛСТАТ</t>
  </si>
  <si>
    <t xml:space="preserve">     КОД ПО ЕБК</t>
  </si>
  <si>
    <t xml:space="preserve">                e-mail</t>
  </si>
  <si>
    <t xml:space="preserve">                  КЪМ</t>
  </si>
  <si>
    <t xml:space="preserve">ОБЩО  КАСОВ    ОТЧЕТ  </t>
  </si>
  <si>
    <r>
      <t xml:space="preserve">(бюджетна организация, предприятие по чл. 165, ал. 1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ЗПФ, </t>
    </r>
    <r>
      <rPr>
        <sz val="11"/>
        <rFont val="Times New Roman CYR"/>
        <charset val="204"/>
      </rPr>
      <t>поделение</t>
    </r>
    <r>
      <rPr>
        <sz val="12"/>
        <rFont val="Times New Roman CYR"/>
        <family val="1"/>
        <charset val="204"/>
      </rPr>
      <t>)</t>
    </r>
  </si>
  <si>
    <t>[Седалище и адрес]</t>
  </si>
  <si>
    <t xml:space="preserve"> 3. Други безвъзмездно получени средства по международни и други програми</t>
  </si>
  <si>
    <r>
      <t xml:space="preserve"> 4. Нето-прираст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държавния резерв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изкупуване </t>
    </r>
    <r>
      <rPr>
        <sz val="11"/>
        <rFont val="Times New Roman CYR"/>
        <charset val="204"/>
      </rPr>
      <t xml:space="preserve">на </t>
    </r>
    <r>
      <rPr>
        <sz val="12"/>
        <rFont val="Times New Roman CYR"/>
        <family val="1"/>
        <charset val="204"/>
      </rPr>
      <t xml:space="preserve">земедел. продукция </t>
    </r>
  </si>
  <si>
    <r>
      <t xml:space="preserve"> 1. </t>
    </r>
    <r>
      <rPr>
        <sz val="11"/>
        <rFont val="Times New Roman CYR"/>
        <charset val="204"/>
      </rPr>
      <t>Разходи</t>
    </r>
    <r>
      <rPr>
        <sz val="12"/>
        <rFont val="Times New Roman CYR"/>
        <family val="1"/>
        <charset val="204"/>
      </rPr>
      <t xml:space="preserve"> </t>
    </r>
    <r>
      <rPr>
        <sz val="11"/>
        <rFont val="Times New Roman CYR"/>
        <charset val="204"/>
      </rPr>
      <t>за</t>
    </r>
    <r>
      <rPr>
        <sz val="12"/>
        <rFont val="Times New Roman CYR"/>
        <family val="1"/>
        <charset val="204"/>
      </rPr>
      <t xml:space="preserve"> лихви </t>
    </r>
    <r>
      <rPr>
        <sz val="11"/>
        <rFont val="Times New Roman CYR"/>
        <charset val="204"/>
      </rPr>
      <t>по</t>
    </r>
    <r>
      <rPr>
        <sz val="12"/>
        <rFont val="Times New Roman CYR"/>
        <family val="1"/>
        <charset val="204"/>
      </rPr>
      <t xml:space="preserve"> банкови заеми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държавни </t>
    </r>
    <r>
      <rPr>
        <sz val="11"/>
        <rFont val="Times New Roman CYR"/>
        <charset val="204"/>
      </rPr>
      <t>(общински)</t>
    </r>
    <r>
      <rPr>
        <sz val="12"/>
        <rFont val="Times New Roman CYR"/>
        <family val="1"/>
        <charset val="204"/>
      </rPr>
      <t xml:space="preserve"> ценни книжа</t>
    </r>
  </si>
  <si>
    <r>
      <t xml:space="preserve"> 2. Постъпления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реализация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приватизация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дялове, акциии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участия</t>
    </r>
  </si>
  <si>
    <t>Общо за група ІІ. Реализация на нефинан. активи и конфиск. средства</t>
  </si>
  <si>
    <t>ІІІ. Внесен ДДС и др. данъци в/у продажбите и коректив за постъпления</t>
  </si>
  <si>
    <r>
      <t xml:space="preserve">В. ТРАНСФЕРИ </t>
    </r>
    <r>
      <rPr>
        <b/>
        <sz val="10"/>
        <rFont val="Times New Roman CYR"/>
        <charset val="204"/>
      </rPr>
      <t>И</t>
    </r>
    <r>
      <rPr>
        <b/>
        <sz val="11"/>
        <rFont val="Times New Roman CYR"/>
        <family val="1"/>
        <charset val="204"/>
      </rPr>
      <t xml:space="preserve"> БЕЗЛИХВЕНИ ЗАЕМИ </t>
    </r>
    <r>
      <rPr>
        <b/>
        <sz val="10"/>
        <rFont val="Times New Roman CYR"/>
        <charset val="204"/>
      </rPr>
      <t>М/У</t>
    </r>
    <r>
      <rPr>
        <b/>
        <sz val="11"/>
        <rFont val="Times New Roman CYR"/>
        <family val="1"/>
        <charset val="204"/>
      </rPr>
      <t xml:space="preserve"> БЮДЖ. ОРГАНИЗАЦИИ</t>
    </r>
  </si>
  <si>
    <r>
      <t xml:space="preserve">Б. ОБЩО РАЗХОДИ </t>
    </r>
    <r>
      <rPr>
        <b/>
        <sz val="10"/>
        <rFont val="Times New Roman"/>
        <family val="1"/>
        <charset val="204"/>
      </rPr>
      <t>И</t>
    </r>
    <r>
      <rPr>
        <b/>
        <sz val="11"/>
        <rFont val="Times New Roman"/>
        <family val="1"/>
        <charset val="204"/>
      </rPr>
      <t xml:space="preserve"> ПРИДОБИВАНЕ </t>
    </r>
    <r>
      <rPr>
        <b/>
        <sz val="10"/>
        <rFont val="Times New Roman"/>
        <family val="1"/>
        <charset val="204"/>
      </rPr>
      <t>НА</t>
    </r>
    <r>
      <rPr>
        <b/>
        <sz val="11"/>
        <rFont val="Times New Roman"/>
        <family val="1"/>
        <charset val="204"/>
      </rPr>
      <t xml:space="preserve"> НЕФИНАНСОВИ АКТИВИ</t>
    </r>
  </si>
  <si>
    <r>
      <t xml:space="preserve">В. ОБЩО ТРАНСФЕРИ </t>
    </r>
    <r>
      <rPr>
        <b/>
        <sz val="11"/>
        <rFont val="Times New Roman"/>
        <family val="1"/>
        <charset val="204"/>
      </rPr>
      <t>И</t>
    </r>
    <r>
      <rPr>
        <b/>
        <sz val="12"/>
        <rFont val="Times New Roman"/>
        <family val="1"/>
        <charset val="204"/>
      </rPr>
      <t xml:space="preserve"> ЗАЕМИ </t>
    </r>
    <r>
      <rPr>
        <b/>
        <sz val="11"/>
        <rFont val="Times New Roman"/>
        <family val="1"/>
        <charset val="204"/>
      </rPr>
      <t>М/У</t>
    </r>
    <r>
      <rPr>
        <b/>
        <sz val="12"/>
        <rFont val="Times New Roman"/>
        <family val="1"/>
        <charset val="204"/>
      </rPr>
      <t xml:space="preserve"> БЮДЖЕТНИ ОРГАНИЗАЦИИ</t>
    </r>
  </si>
  <si>
    <t>Г. Бюджетно салдо: Дефицит (-) / излишък (+) = (А.-Б.+В.)</t>
  </si>
  <si>
    <t>Общо за група І. Придобиване и реализиране на дялове, акции и участия</t>
  </si>
  <si>
    <t>Общо за група ІІ. Предоставени заеми, възмездна фин. помощ и гаранции</t>
  </si>
  <si>
    <t>доколкото е предвидено такова представяне с указания на МФ.</t>
  </si>
  <si>
    <t>министъра на финансите. Този файл се изготвя и представя в МФ и за съответното тримесечие на годината,</t>
  </si>
  <si>
    <t>за съответния период</t>
  </si>
  <si>
    <t xml:space="preserve"> (елемент на годишния финансов отчет по</t>
  </si>
  <si>
    <t xml:space="preserve"> т.1.3 от ЗМФ-1338/2015 г. </t>
  </si>
  <si>
    <t>от аналогичния отчет за касовото изпъленние</t>
  </si>
  <si>
    <t>В таблицата се въвеждат и съответните идентификационни данни на бюджетната организация</t>
  </si>
  <si>
    <t>текущата година, нито за предходната година!</t>
  </si>
  <si>
    <r>
      <rPr>
        <b/>
        <i/>
        <sz val="9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НА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БЮДЖ.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САЛДО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И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ФИНАНСИРАНЕ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хил. лв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</si>
  <si>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 НА КАСОВИ ПОТОЦИ С НАЛИЧНОСТ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хил. лв</t>
    </r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</si>
  <si>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</si>
  <si>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</si>
  <si>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НА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БЮДЖ.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САЛДО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И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ФИНАНСИРАНЕ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</si>
  <si>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 НА КАСОВИ ПОТОЦИ С НАЛИЧНОСТ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</si>
  <si>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 xml:space="preserve">           код от регистъра на бюджетните организации в СЕБРА</t>
  </si>
  <si>
    <t xml:space="preserve"> 3. Плащания по активирани гаранции - главници по гарантирани заеми</t>
  </si>
  <si>
    <t>приходни §§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</si>
  <si>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</si>
  <si>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</si>
  <si>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</si>
  <si>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 xml:space="preserve"> 2. Приходи от такси и вноски</t>
  </si>
  <si>
    <t>приходни §§ 25-00, 26-00, 27-00, 36-08 и 36-10</t>
  </si>
  <si>
    <t xml:space="preserve">     в т.ч. приходи от вноски</t>
  </si>
  <si>
    <r>
      <t xml:space="preserve">                     финансиращи §§ 87-00, 89-00, 93-30, 93-95, 93-96, 95-13 и 98-00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9"/>
        <rFont val="Times New Roman CYR"/>
        <charset val="204"/>
      </rPr>
      <t>(за ЦБ - и § 96-01 и 96-02)</t>
    </r>
  </si>
  <si>
    <t>УКАЗАНИЯ ЗА ПОПЪЛВАНЕ НА ФАЙЛА ЗА ОТЧЕТА ЗА КАСОВОТО ИЗПЪЛНЕНИЕ</t>
  </si>
  <si>
    <t>за текущата и предходната година.</t>
  </si>
  <si>
    <t xml:space="preserve"> 1. Наличности по акредитиви и други сметки в началото на периода</t>
  </si>
  <si>
    <r>
      <t xml:space="preserve"> 3.</t>
    </r>
    <r>
      <rPr>
        <b/>
        <sz val="12"/>
        <rFont val="Times New Roman CYR"/>
        <charset val="204"/>
      </rPr>
      <t xml:space="preserve"> </t>
    </r>
    <r>
      <rPr>
        <sz val="12"/>
        <rFont val="Times New Roman CYR"/>
        <charset val="204"/>
      </rPr>
      <t>Наличности по акредитиви и други сметки в края на периода</t>
    </r>
  </si>
  <si>
    <t xml:space="preserve"> 2. Преоценка на наличности в чуждестранна валута в края на отчетния период</t>
  </si>
  <si>
    <t xml:space="preserve"> И. ИЗМЕНЕНИЕ НА ПАРИЧНИ СРЕДСТВА - КАСОВО ИЗПЪЛНЕНИЕ</t>
  </si>
  <si>
    <t xml:space="preserve"> И. ИЗМЕНЕНИЕ НА СРЕДСТВАТА - КАСОВО ИЗПЪЛНЕНИЕ (3.-1.-2.)</t>
  </si>
  <si>
    <t>К. ДРУГИ ИЗМЕНЕНИЯ - АКРЕДИТИВНИ И ДРУГИ СМЕТКИ</t>
  </si>
  <si>
    <t xml:space="preserve"> Сборен ред за И. ИЗМЕНЕНИЕ НА СРЕДСТВАТА - КАСОВО ИЗПЪЛНЕНИЕ (3.-1.-2.)</t>
  </si>
  <si>
    <t xml:space="preserve"> Сборен ред за К. ДРУТИ ИЗМЕНЕНИЯ -АКРЕДИТИВНИ И ДРУГИ СМЕТКИ (3.-1.-2.)</t>
  </si>
  <si>
    <t xml:space="preserve"> 2. Преоценка на акредитиви и други сметки в чужд. валута в края на периода</t>
  </si>
  <si>
    <t xml:space="preserve"> Сборен ред за Л. ИЗМЕНЕНИЕ НА ВСИЧКИ ПАРИЧНИ СРЕДСТВА (И + К)</t>
  </si>
  <si>
    <t>на информация от баланса за</t>
  </si>
  <si>
    <t xml:space="preserve"> (раздел Б, група ІV от актива на баланса - балансова  позиция с </t>
  </si>
  <si>
    <t xml:space="preserve"> Л. ИЗМЕНЕНИЕ НА ВСИЧКИ ПАРИЧНИ СРЕДСТВА (И. + К.)</t>
  </si>
  <si>
    <t>е елементът от  финансовия</t>
  </si>
  <si>
    <t xml:space="preserve">         от файла на оборотната ведомост</t>
  </si>
  <si>
    <t>и сумата, посочена</t>
  </si>
  <si>
    <r>
      <rPr>
        <sz val="12"/>
        <rFont val="Times New Roman CYR"/>
        <charset val="204"/>
      </rPr>
      <t xml:space="preserve">3. Виж </t>
    </r>
    <r>
      <rPr>
        <b/>
        <sz val="12"/>
        <rFont val="Times New Roman CYR"/>
        <charset val="204"/>
      </rPr>
      <t>т. 15.3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16.3</t>
    </r>
    <r>
      <rPr>
        <sz val="12"/>
        <rFont val="Times New Roman CYR"/>
        <charset val="204"/>
      </rPr>
      <t xml:space="preserve"> от указанията за попълване на файла</t>
    </r>
  </si>
  <si>
    <r>
      <rPr>
        <sz val="12"/>
        <rFont val="Times New Roman CYR"/>
        <charset val="204"/>
      </rPr>
      <t xml:space="preserve">2. Виж </t>
    </r>
    <r>
      <rPr>
        <b/>
        <sz val="12"/>
        <rFont val="Times New Roman CYR"/>
        <charset val="204"/>
      </rPr>
      <t>т. 15.2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16.2</t>
    </r>
    <r>
      <rPr>
        <sz val="12"/>
        <rFont val="Times New Roman CYR"/>
        <charset val="204"/>
      </rPr>
      <t xml:space="preserve"> от указанията за попълване на файла</t>
    </r>
  </si>
  <si>
    <r>
      <t xml:space="preserve">Ако на ред 156 има число, </t>
    </r>
    <r>
      <rPr>
        <i/>
        <sz val="10"/>
        <color indexed="20"/>
        <rFont val="Times New Roman"/>
        <family val="1"/>
        <charset val="204"/>
      </rPr>
      <t>различно от нула</t>
    </r>
    <r>
      <rPr>
        <sz val="10"/>
        <rFont val="Times New Roman"/>
        <family val="1"/>
        <charset val="204"/>
      </rPr>
      <t xml:space="preserve">, въведи същото число в клетката под него на ред 157 </t>
    </r>
  </si>
  <si>
    <r>
      <t xml:space="preserve">                                                 Разлики от закръгления </t>
    </r>
    <r>
      <rPr>
        <b/>
        <i/>
        <sz val="11"/>
        <rFont val="Times New Roman"/>
        <family val="1"/>
        <charset val="204"/>
      </rPr>
      <t>за въвеждане на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color indexed="28"/>
        <rFont val="Times New Roman"/>
        <family val="1"/>
        <charset val="204"/>
      </rPr>
      <t>ред 156</t>
    </r>
  </si>
  <si>
    <r>
      <t xml:space="preserve">1. Виж </t>
    </r>
    <r>
      <rPr>
        <b/>
        <sz val="12"/>
        <rFont val="Times New Roman CYR"/>
        <charset val="204"/>
      </rPr>
      <t>т. 15.1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16.1</t>
    </r>
    <r>
      <rPr>
        <sz val="12"/>
        <rFont val="Times New Roman CYR"/>
        <charset val="204"/>
      </rPr>
      <t xml:space="preserve"> от указанията за попълване на файла</t>
    </r>
  </si>
  <si>
    <t>К. ДРУГИ ИЗМЕНЕНИЯ - АКРЕДИТИВНИ И ДРУГИ СМЕТКИ (3.-1.-2.)</t>
  </si>
  <si>
    <t>СЕС - отчет</t>
  </si>
  <si>
    <t>ДСД - отчет</t>
  </si>
  <si>
    <t>ОБЩО - отчет</t>
  </si>
  <si>
    <t xml:space="preserve">БЮДЖЕТ - ОТЧЕТ  </t>
  </si>
  <si>
    <t xml:space="preserve">   Въведи сумата от</t>
  </si>
  <si>
    <t>Парични средства в края на периода - РАЗЛИКА м/у ОТЧЕТА и БАЛАНСА</t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</si>
  <si>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между КАСОВИЯ ОТЧЕТ и БАЛАНСА за наличностите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</si>
  <si>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10"/>
        <rFont val="Times New Roman CYR"/>
        <charset val="204"/>
      </rPr>
      <t>равнение между</t>
    </r>
    <r>
      <rPr>
        <b/>
        <sz val="9"/>
        <rFont val="Times New Roman Cyr"/>
        <charset val="204"/>
      </rPr>
      <t xml:space="preserve"> КАСОВИЯ ОТЧЕТ и БАЛАНСА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2"/>
        <rFont val="Times New Roman CYR"/>
        <charset val="204"/>
      </rPr>
      <t xml:space="preserve"> </t>
    </r>
    <r>
      <rPr>
        <b/>
        <i/>
        <sz val="12"/>
        <color indexed="16"/>
        <rFont val="Times New Roman CYR"/>
        <charset val="204"/>
      </rPr>
      <t>в левове</t>
    </r>
  </si>
  <si>
    <t xml:space="preserve">ОБЩО парични средства в края на периода в КАСОВИЯ ОТЧЕТ </t>
  </si>
  <si>
    <t xml:space="preserve">     Ако има РАЗЛИКА от ЗАКРЪГЛЕНИЯ, въведи допустима разлика</t>
  </si>
  <si>
    <t>За осигуряване равнение на общия размер на паричните средства в края на периода, отразен в КАСОВИЯ ОТ-</t>
  </si>
  <si>
    <t xml:space="preserve">те средства в съответните колони на таблица </t>
  </si>
  <si>
    <t>от</t>
  </si>
  <si>
    <t>файла на оборотната ведомост</t>
  </si>
  <si>
    <t>са предвидени съответните полета за контроли и въвеждане</t>
  </si>
  <si>
    <t>, както следва:</t>
  </si>
  <si>
    <t xml:space="preserve">         лики от закръгления при коректно попълнени и равнени данни между отчета и баланса, за което е</t>
  </si>
  <si>
    <t xml:space="preserve">         са в левове без стотинки, а тези от оборотната ведомост - със стотинки, възможно е да има малки раз-</t>
  </si>
  <si>
    <t xml:space="preserve">         между данните за крайните салда на наличностите в КАСОВИЯ ОТЧЕТ и БАЛАНСА след като е </t>
  </si>
  <si>
    <t xml:space="preserve">         и броя на неравненията.</t>
  </si>
  <si>
    <t>НЕРАВНЕНИЕ: Касов отчет - Баланс!</t>
  </si>
  <si>
    <t>виж редове 168 и 171</t>
  </si>
  <si>
    <t xml:space="preserve">         неравнвение на данните за наличностите, отразени в КАСОВИЯ ОТЧЕТ и БАЛАНСА</t>
  </si>
  <si>
    <t xml:space="preserve">         ства, отчетени в съответните колони на</t>
  </si>
  <si>
    <t xml:space="preserve">         по един от следните два възможни начина:</t>
  </si>
  <si>
    <t xml:space="preserve">            от файла на оборотната ведомост</t>
  </si>
  <si>
    <t xml:space="preserve">       При коректно попълнени данни и коректно използване на сметките би следвало двата начина</t>
  </si>
  <si>
    <t xml:space="preserve">       да водят до един и същи резултат.</t>
  </si>
  <si>
    <t xml:space="preserve">        Положителната курсова разлика (отчетена по кредита на с/ка 7804) се попълва със знак (+), а отрицател-</t>
  </si>
  <si>
    <t xml:space="preserve">       501, 502 и 509 в съответната отчетна група (стопанска област) за текущата година и сумата, посочена</t>
  </si>
  <si>
    <r>
      <t>(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family val="1"/>
        <charset val="204"/>
      </rPr>
      <t>).</t>
    </r>
  </si>
  <si>
    <t xml:space="preserve"> автоматичното изчисляване на данните в тази таблица в хил. лв от данните в левове от другата таблица.</t>
  </si>
  <si>
    <t>закръгления в хил. лв на данните ще изчезне и отчетът в хил. лв ще бъде балансиран и равнен.</t>
  </si>
  <si>
    <t>31.01.2025 г.</t>
  </si>
  <si>
    <t>28.02.2025 г.</t>
  </si>
  <si>
    <t>31.03.2025 г.</t>
  </si>
  <si>
    <t>30.04.2025 г.</t>
  </si>
  <si>
    <t>31.05.2025 г.</t>
  </si>
  <si>
    <t>30.06.2025 г.</t>
  </si>
  <si>
    <t>31.07.2025 г.</t>
  </si>
  <si>
    <t>31.08.2025 г.</t>
  </si>
  <si>
    <t>30.09.2025 г.</t>
  </si>
  <si>
    <t>31.10.2025 г.</t>
  </si>
  <si>
    <t>30.11.2025 г.</t>
  </si>
  <si>
    <t>31.12.2025 г.</t>
  </si>
  <si>
    <r>
      <t>съгласно</t>
    </r>
    <r>
      <rPr>
        <i/>
        <sz val="12"/>
        <rFont val="Times New Roman CYR"/>
        <family val="1"/>
        <charset val="204"/>
      </rPr>
      <t xml:space="preserve"> </t>
    </r>
    <r>
      <rPr>
        <i/>
        <sz val="12"/>
        <rFont val="Times New Roman CYR"/>
        <charset val="204"/>
      </rPr>
      <t>т. 1.3</t>
    </r>
    <r>
      <rPr>
        <sz val="12"/>
        <rFont val="Times New Roman CYR"/>
        <family val="1"/>
        <charset val="204"/>
      </rPr>
      <t xml:space="preserve"> от </t>
    </r>
    <r>
      <rPr>
        <i/>
        <sz val="12"/>
        <rFont val="Times New Roman CYR"/>
        <charset val="204"/>
      </rPr>
      <t>Заповед № ЗМФ-1338/22.12.2015 г.</t>
    </r>
    <r>
      <rPr>
        <sz val="12"/>
        <rFont val="Times New Roman CYR"/>
        <family val="1"/>
        <charset val="204"/>
      </rPr>
      <t xml:space="preserve"> на</t>
    </r>
  </si>
  <si>
    <r>
      <t xml:space="preserve">В този файл се включва информацията, фигурираща в  </t>
    </r>
    <r>
      <rPr>
        <i/>
        <sz val="12"/>
        <rFont val="Times New Roman CYR"/>
        <charset val="204"/>
      </rPr>
      <t xml:space="preserve">колони 2, 4 и 5 </t>
    </r>
    <r>
      <rPr>
        <sz val="12"/>
        <rFont val="Times New Roman CYR"/>
        <family val="1"/>
        <charset val="204"/>
      </rPr>
      <t xml:space="preserve">на таблици </t>
    </r>
    <r>
      <rPr>
        <i/>
        <sz val="12"/>
        <rFont val="Times New Roman CYR"/>
        <charset val="204"/>
      </rPr>
      <t xml:space="preserve">''Cash-Flow-DATA' </t>
    </r>
    <r>
      <rPr>
        <sz val="12"/>
        <rFont val="Times New Roman CYR"/>
        <charset val="204"/>
      </rPr>
      <t xml:space="preserve">от </t>
    </r>
  </si>
  <si>
    <r>
      <t xml:space="preserve">отделните файлове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family val="1"/>
        <charset val="204"/>
      </rPr>
      <t xml:space="preserve"> за отчета за касовото изпълнение на </t>
    </r>
    <r>
      <rPr>
        <i/>
        <sz val="12"/>
        <rFont val="Times New Roman CYR"/>
        <charset val="204"/>
      </rPr>
      <t>бюджета</t>
    </r>
    <r>
      <rPr>
        <sz val="12"/>
        <rFont val="Times New Roman CYR"/>
        <charset val="204"/>
      </rPr>
      <t>, касовите отчети на</t>
    </r>
  </si>
  <si>
    <r>
      <t>сметките за средствата от Европейския съюз -</t>
    </r>
    <r>
      <rPr>
        <i/>
        <sz val="12"/>
        <rFont val="Times New Roman CYR"/>
        <family val="1"/>
        <charset val="204"/>
      </rPr>
      <t xml:space="preserve"> </t>
    </r>
    <r>
      <rPr>
        <i/>
        <sz val="12"/>
        <rFont val="Times New Roman CYR"/>
        <charset val="204"/>
      </rPr>
      <t>КСФ, РА, ДЕС и ДМП</t>
    </r>
    <r>
      <rPr>
        <sz val="12"/>
        <rFont val="Times New Roman CYR"/>
        <family val="1"/>
        <charset val="204"/>
      </rPr>
      <t xml:space="preserve"> и касовия отчет на </t>
    </r>
    <r>
      <rPr>
        <i/>
        <sz val="12"/>
        <rFont val="Times New Roman CYR"/>
        <charset val="204"/>
      </rPr>
      <t>сметките за чужди</t>
    </r>
  </si>
  <si>
    <r>
      <rPr>
        <i/>
        <sz val="12"/>
        <rFont val="Times New Roman CYR"/>
        <charset val="204"/>
      </rPr>
      <t>средства</t>
    </r>
    <r>
      <rPr>
        <sz val="12"/>
        <rFont val="Times New Roman CYR"/>
        <family val="1"/>
        <charset val="204"/>
      </rPr>
      <t xml:space="preserve">. За попълането на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family val="1"/>
        <charset val="204"/>
      </rPr>
      <t xml:space="preserve">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family val="1"/>
        <charset val="204"/>
      </rPr>
      <t xml:space="preserve"> (колони 1, 3 и 5) е необходимо и ползването</t>
    </r>
  </si>
  <si>
    <r>
      <t xml:space="preserve">код 0080), като конкретни указания за попълването на тези данни са посочени в </t>
    </r>
    <r>
      <rPr>
        <b/>
        <sz val="12"/>
        <rFont val="Times New Roman CYR"/>
        <charset val="204"/>
      </rPr>
      <t xml:space="preserve">т. 15 </t>
    </r>
    <r>
      <rPr>
        <sz val="12"/>
        <rFont val="Times New Roman CYR"/>
        <charset val="204"/>
      </rPr>
      <t>по-долу.</t>
    </r>
  </si>
  <si>
    <r>
      <t xml:space="preserve">В този файл се включва и информация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>, въз основа на данните от такъв отчет, изгот-</t>
    </r>
  </si>
  <si>
    <r>
      <t xml:space="preserve">вен за             или от отделните файлове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 xml:space="preserve"> за отчета за касовото изпълнение на </t>
    </r>
    <r>
      <rPr>
        <i/>
        <sz val="12"/>
        <rFont val="Times New Roman CYR"/>
        <charset val="204"/>
      </rPr>
      <t>бюджета</t>
    </r>
    <r>
      <rPr>
        <sz val="12"/>
        <rFont val="Times New Roman CYR"/>
        <charset val="204"/>
      </rPr>
      <t>, касовите</t>
    </r>
  </si>
  <si>
    <r>
      <t xml:space="preserve">или данните от колони </t>
    </r>
    <r>
      <rPr>
        <i/>
        <sz val="12"/>
        <rFont val="Times New Roman CYR"/>
        <charset val="204"/>
      </rPr>
      <t>2, 4 и 5</t>
    </r>
    <r>
      <rPr>
        <sz val="12"/>
        <rFont val="Times New Roman CYR"/>
        <family val="1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''Cash-Flow-DATA' </t>
    </r>
    <r>
      <rPr>
        <sz val="12"/>
        <rFont val="Times New Roman CYR"/>
        <family val="1"/>
        <charset val="204"/>
      </rPr>
      <t xml:space="preserve">на </t>
    </r>
    <r>
      <rPr>
        <i/>
        <u/>
        <sz val="12"/>
        <rFont val="Times New Roman CYR"/>
        <charset val="204"/>
      </rPr>
      <t>отделните</t>
    </r>
    <r>
      <rPr>
        <sz val="12"/>
        <rFont val="Times New Roman CYR"/>
        <family val="1"/>
        <charset val="204"/>
      </rPr>
      <t xml:space="preserve"> </t>
    </r>
  </si>
  <si>
    <r>
      <t xml:space="preserve">файлове на </t>
    </r>
    <r>
      <rPr>
        <i/>
        <u/>
        <sz val="12"/>
        <rFont val="Times New Roman CYR"/>
        <charset val="204"/>
      </rPr>
      <t>годишните</t>
    </r>
    <r>
      <rPr>
        <sz val="12"/>
        <rFont val="Times New Roman CYR"/>
        <family val="1"/>
        <charset val="204"/>
      </rPr>
      <t xml:space="preserve"> отчети за касовото изпълнение на бюджета, сметките за средствата от </t>
    </r>
  </si>
  <si>
    <r>
      <t>Европейския съюз</t>
    </r>
    <r>
      <rPr>
        <i/>
        <sz val="12"/>
        <rFont val="Times New Roman CYR"/>
        <charset val="204"/>
      </rPr>
      <t xml:space="preserve"> - КСФ, РА, ДЕС и ДМП   </t>
    </r>
    <r>
      <rPr>
        <sz val="12"/>
        <rFont val="Times New Roman CYR"/>
        <charset val="204"/>
      </rPr>
      <t xml:space="preserve">и     </t>
    </r>
    <r>
      <rPr>
        <i/>
        <sz val="12"/>
        <rFont val="Times New Roman CYR"/>
        <charset val="204"/>
      </rPr>
      <t>сметките   за   чужди   средства</t>
    </r>
  </si>
  <si>
    <r>
      <t xml:space="preserve">За попълането на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family val="1"/>
        <charset val="204"/>
      </rPr>
      <t xml:space="preserve">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 xml:space="preserve"> (колони 2, 4 и 6) е необходимо и ползването</t>
    </r>
  </si>
  <si>
    <r>
      <t xml:space="preserve">код 0080), като конкретни указания за попълването на тези данни са посочени в </t>
    </r>
    <r>
      <rPr>
        <b/>
        <sz val="12"/>
        <rFont val="Times New Roman CYR"/>
        <charset val="204"/>
      </rPr>
      <t xml:space="preserve">т. 16 </t>
    </r>
    <r>
      <rPr>
        <sz val="12"/>
        <rFont val="Times New Roman CYR"/>
        <charset val="204"/>
      </rPr>
      <t>по-долу.</t>
    </r>
  </si>
  <si>
    <r>
      <t xml:space="preserve">От </t>
    </r>
    <r>
      <rPr>
        <sz val="12"/>
        <rFont val="Times New Roman CYR"/>
        <charset val="204"/>
      </rPr>
      <t>2017 г.</t>
    </r>
    <r>
      <rPr>
        <sz val="12"/>
        <rFont val="Times New Roman CYR"/>
        <family val="1"/>
        <charset val="204"/>
      </rPr>
      <t xml:space="preserve"> в този отчет се въвеждат само </t>
    </r>
    <r>
      <rPr>
        <i/>
        <u/>
        <sz val="12"/>
        <rFont val="Times New Roman CYR"/>
        <charset val="204"/>
      </rPr>
      <t>отчетни</t>
    </r>
    <r>
      <rPr>
        <sz val="12"/>
        <rFont val="Times New Roman CYR"/>
        <family val="1"/>
        <charset val="204"/>
      </rPr>
      <t xml:space="preserve"> данни за текущата и предходната година.</t>
    </r>
  </si>
  <si>
    <r>
      <rPr>
        <b/>
        <u/>
        <sz val="12"/>
        <rFont val="Times New Roman Cyr"/>
        <charset val="204"/>
      </rPr>
      <t>Не се въвеждат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 xml:space="preserve">каквито и да било данни за плана за бюджета и индикативните разчети за СЕС - нито за </t>
    </r>
  </si>
  <si>
    <r>
      <t xml:space="preserve">Показателите в таблиците на файла са идентични на тези от таблици </t>
    </r>
    <r>
      <rPr>
        <i/>
        <sz val="12"/>
        <rFont val="Times New Roman CYR"/>
        <charset val="204"/>
      </rPr>
      <t>'Cash-Flow-DATA'</t>
    </r>
    <r>
      <rPr>
        <i/>
        <sz val="12"/>
        <rFont val="Times New Roman CYR"/>
        <family val="1"/>
        <charset val="204"/>
      </rPr>
      <t>- колони (2), (4) и (5)</t>
    </r>
  </si>
  <si>
    <r>
      <t xml:space="preserve">Полетата за ръчно въвеждане на суми в тази таблица се попълват </t>
    </r>
    <r>
      <rPr>
        <i/>
        <sz val="12"/>
        <rFont val="Times New Roman CYR"/>
        <charset val="204"/>
      </rPr>
      <t>в ЛЕВОВЕ</t>
    </r>
    <r>
      <rPr>
        <i/>
        <sz val="12"/>
        <rFont val="Times New Roman CYR"/>
        <family val="1"/>
        <charset val="204"/>
      </rPr>
      <t xml:space="preserve"> </t>
    </r>
    <r>
      <rPr>
        <i/>
        <u/>
        <sz val="12"/>
        <rFont val="Times New Roman CYR"/>
        <charset val="204"/>
      </rPr>
      <t>без стотинки</t>
    </r>
    <r>
      <rPr>
        <sz val="12"/>
        <rFont val="Times New Roman CYR"/>
        <family val="1"/>
        <charset val="204"/>
      </rPr>
      <t>.</t>
    </r>
  </si>
  <si>
    <r>
      <t xml:space="preserve">В </t>
    </r>
    <r>
      <rPr>
        <i/>
        <sz val="12"/>
        <rFont val="Times New Roman CYR"/>
        <charset val="204"/>
      </rPr>
      <t>колона 1</t>
    </r>
    <r>
      <rPr>
        <sz val="12"/>
        <rFont val="Times New Roman CYR"/>
        <family val="1"/>
        <charset val="204"/>
      </rPr>
      <t xml:space="preserve"> се попълват данните от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колона  2</t>
    </r>
    <r>
      <rPr>
        <sz val="12"/>
        <rFont val="Times New Roman CYR"/>
        <charset val="204"/>
      </rPr>
      <t xml:space="preserve"> </t>
    </r>
    <r>
      <rPr>
        <sz val="12"/>
        <rFont val="Times New Roman CYR"/>
        <family val="1"/>
        <charset val="204"/>
      </rPr>
      <t>на таблица</t>
    </r>
    <r>
      <rPr>
        <i/>
        <sz val="12"/>
        <rFont val="Times New Roman CYR"/>
        <charset val="204"/>
      </rPr>
      <t xml:space="preserve"> 'Cash-Flow-DATA' </t>
    </r>
    <r>
      <rPr>
        <sz val="12"/>
        <rFont val="Times New Roman CYR"/>
        <charset val="204"/>
      </rPr>
      <t>от файла на отчета за</t>
    </r>
  </si>
  <si>
    <r>
      <t xml:space="preserve">касовото изпълнения на  </t>
    </r>
    <r>
      <rPr>
        <i/>
        <sz val="12"/>
        <rFont val="Times New Roman CYR"/>
        <charset val="204"/>
      </rPr>
      <t xml:space="preserve">бюджета </t>
    </r>
    <r>
      <rPr>
        <sz val="12"/>
        <rFont val="Times New Roman CYR"/>
        <family val="1"/>
        <charset val="204"/>
      </rPr>
      <t xml:space="preserve">за съответния период </t>
    </r>
  </si>
  <si>
    <r>
      <t xml:space="preserve">В </t>
    </r>
    <r>
      <rPr>
        <i/>
        <sz val="12"/>
        <rFont val="Times New Roman CYR"/>
        <charset val="204"/>
      </rPr>
      <t xml:space="preserve">колона 3 </t>
    </r>
    <r>
      <rPr>
        <sz val="12"/>
        <rFont val="Times New Roman CYR"/>
        <charset val="204"/>
      </rPr>
      <t>на съответните редове за ръчно въвеждане с</t>
    </r>
    <r>
      <rPr>
        <sz val="12"/>
        <rFont val="Times New Roman CYR"/>
        <family val="1"/>
        <charset val="204"/>
      </rPr>
      <t xml:space="preserve">е попълва общата сума на отчетените по </t>
    </r>
  </si>
  <si>
    <r>
      <t xml:space="preserve">съответните показатели стойности в </t>
    </r>
    <r>
      <rPr>
        <i/>
        <sz val="12"/>
        <rFont val="Times New Roman CYR"/>
        <charset val="204"/>
      </rPr>
      <t>колона 4</t>
    </r>
    <r>
      <rPr>
        <sz val="12"/>
        <rFont val="Times New Roman CYR"/>
        <family val="1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'Cash-Flow-DATA' </t>
    </r>
    <r>
      <rPr>
        <sz val="12"/>
        <rFont val="Times New Roman CYR"/>
        <family val="1"/>
        <charset val="204"/>
      </rPr>
      <t xml:space="preserve">от </t>
    </r>
    <r>
      <rPr>
        <i/>
        <sz val="12"/>
        <rFont val="Times New Roman CYR"/>
        <charset val="204"/>
      </rPr>
      <t>четирите</t>
    </r>
  </si>
  <si>
    <r>
      <rPr>
        <i/>
        <sz val="12"/>
        <rFont val="Times New Roman CYR"/>
        <charset val="204"/>
      </rPr>
      <t xml:space="preserve">файлове </t>
    </r>
    <r>
      <rPr>
        <sz val="12"/>
        <rFont val="Times New Roman CYR"/>
        <family val="1"/>
        <charset val="204"/>
      </rPr>
      <t xml:space="preserve">за касовите отчети на сметките за средствата от Европейския съюз - </t>
    </r>
    <r>
      <rPr>
        <i/>
        <sz val="12"/>
        <rFont val="Times New Roman CYR"/>
        <charset val="204"/>
      </rPr>
      <t>КСФ, РА, ДЕС и ДМП</t>
    </r>
    <r>
      <rPr>
        <sz val="12"/>
        <rFont val="Times New Roman CYR"/>
        <family val="1"/>
        <charset val="204"/>
      </rPr>
      <t>.</t>
    </r>
  </si>
  <si>
    <r>
      <t xml:space="preserve">В </t>
    </r>
    <r>
      <rPr>
        <i/>
        <sz val="12"/>
        <rFont val="Times New Roman CYR"/>
        <charset val="204"/>
      </rPr>
      <t>колона 5</t>
    </r>
    <r>
      <rPr>
        <sz val="12"/>
        <rFont val="Times New Roman CYR"/>
        <family val="1"/>
        <charset val="204"/>
      </rPr>
      <t xml:space="preserve"> се попълват данните от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колона  5</t>
    </r>
    <r>
      <rPr>
        <sz val="12"/>
        <rFont val="Times New Roman CYR"/>
        <charset val="204"/>
      </rPr>
      <t xml:space="preserve"> </t>
    </r>
    <r>
      <rPr>
        <sz val="12"/>
        <rFont val="Times New Roman CYR"/>
        <family val="1"/>
        <charset val="204"/>
      </rPr>
      <t>на таблица</t>
    </r>
    <r>
      <rPr>
        <i/>
        <sz val="12"/>
        <rFont val="Times New Roman CYR"/>
        <charset val="204"/>
      </rPr>
      <t xml:space="preserve"> 'Cash-Flow-DATA' </t>
    </r>
    <r>
      <rPr>
        <sz val="12"/>
        <rFont val="Times New Roman CYR"/>
        <charset val="204"/>
      </rPr>
      <t xml:space="preserve">от файла на отчета за </t>
    </r>
    <r>
      <rPr>
        <i/>
        <sz val="12"/>
        <rFont val="Times New Roman CYR"/>
        <charset val="204"/>
      </rPr>
      <t>сметките</t>
    </r>
  </si>
  <si>
    <r>
      <rPr>
        <i/>
        <sz val="12"/>
        <rFont val="Times New Roman CYR"/>
        <charset val="204"/>
      </rPr>
      <t xml:space="preserve">за чужди средства </t>
    </r>
    <r>
      <rPr>
        <sz val="12"/>
        <rFont val="Times New Roman CYR"/>
        <charset val="204"/>
      </rPr>
      <t>за съответния период</t>
    </r>
  </si>
  <si>
    <r>
      <t xml:space="preserve">В  </t>
    </r>
    <r>
      <rPr>
        <i/>
        <sz val="12"/>
        <rFont val="Times New Roman CYR"/>
        <charset val="204"/>
      </rPr>
      <t>колони 2, 4 и 6</t>
    </r>
    <r>
      <rPr>
        <sz val="12"/>
        <rFont val="Times New Roman CYR"/>
        <family val="1"/>
        <charset val="204"/>
      </rPr>
      <t xml:space="preserve"> се  попълват съответните данни  от 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колони 2, 4 и 5</t>
    </r>
    <r>
      <rPr>
        <sz val="12"/>
        <rFont val="Times New Roman CYR"/>
        <charset val="204"/>
      </rPr>
      <t xml:space="preserve">  </t>
    </r>
    <r>
      <rPr>
        <sz val="12"/>
        <rFont val="Times New Roman CYR"/>
        <family val="1"/>
        <charset val="204"/>
      </rPr>
      <t>на   таблица</t>
    </r>
  </si>
  <si>
    <r>
      <t xml:space="preserve">) или от </t>
    </r>
    <r>
      <rPr>
        <i/>
        <sz val="12"/>
        <rFont val="Times New Roman CYR"/>
        <charset val="204"/>
      </rPr>
      <t>колони 2, 4 и 5</t>
    </r>
    <r>
      <rPr>
        <sz val="12"/>
        <rFont val="Times New Roman CYR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''Cash-Flow-DATA' </t>
    </r>
  </si>
  <si>
    <r>
      <t xml:space="preserve">от </t>
    </r>
    <r>
      <rPr>
        <i/>
        <u/>
        <sz val="12"/>
        <rFont val="Times New Roman CYR"/>
        <charset val="204"/>
      </rPr>
      <t>отделните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>файлове на</t>
    </r>
    <r>
      <rPr>
        <sz val="12"/>
        <rFont val="Times New Roman CYR"/>
        <family val="1"/>
        <charset val="204"/>
      </rPr>
      <t xml:space="preserve"> </t>
    </r>
    <r>
      <rPr>
        <i/>
        <u/>
        <sz val="12"/>
        <rFont val="Times New Roman CYR"/>
        <charset val="204"/>
      </rPr>
      <t>годишните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 xml:space="preserve">отчети за касовото изпълнение на </t>
    </r>
    <r>
      <rPr>
        <i/>
        <sz val="12"/>
        <rFont val="Times New Roman CYR"/>
        <charset val="204"/>
      </rPr>
      <t>бюджета,</t>
    </r>
    <r>
      <rPr>
        <sz val="12"/>
        <rFont val="Times New Roman CYR"/>
        <charset val="204"/>
      </rPr>
      <t xml:space="preserve"> сметките за средствата</t>
    </r>
  </si>
  <si>
    <r>
      <t>от Европейския съюз</t>
    </r>
    <r>
      <rPr>
        <i/>
        <sz val="12"/>
        <rFont val="Times New Roman CYR"/>
        <charset val="204"/>
      </rPr>
      <t xml:space="preserve"> - КСФ, РА, ДЕС и ДМП </t>
    </r>
    <r>
      <rPr>
        <sz val="12"/>
        <rFont val="Times New Roman CYR"/>
        <charset val="204"/>
      </rPr>
      <t xml:space="preserve">и  </t>
    </r>
    <r>
      <rPr>
        <i/>
        <sz val="12"/>
        <rFont val="Times New Roman CYR"/>
        <charset val="204"/>
      </rPr>
      <t>сметките за чужди средства</t>
    </r>
  </si>
  <si>
    <r>
      <t>за избор на съответния период в клетка</t>
    </r>
    <r>
      <rPr>
        <i/>
        <sz val="12"/>
        <rFont val="Times New Roman CYR"/>
        <charset val="204"/>
      </rPr>
      <t xml:space="preserve"> O8</t>
    </r>
    <r>
      <rPr>
        <sz val="12"/>
        <rFont val="Times New Roman CYR"/>
        <charset val="204"/>
      </rPr>
      <t>.</t>
    </r>
  </si>
  <si>
    <r>
      <t xml:space="preserve">Данните за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charset val="204"/>
      </rPr>
      <t xml:space="preserve">, отнасящи се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charset val="204"/>
      </rPr>
      <t>) се попълват, както следва:</t>
    </r>
  </si>
  <si>
    <r>
      <rPr>
        <b/>
        <sz val="12"/>
        <rFont val="Times New Roman CYR"/>
        <charset val="204"/>
      </rPr>
      <t>15.1.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"1. Наличности по акредитиви и други сметки в началото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К.1</t>
    </r>
    <r>
      <rPr>
        <sz val="12"/>
        <rFont val="Times New Roman CYR"/>
        <charset val="204"/>
      </rPr>
      <t>) се изчислява</t>
    </r>
  </si>
  <si>
    <r>
      <t xml:space="preserve">        </t>
    </r>
    <r>
      <rPr>
        <b/>
        <sz val="12"/>
        <rFont val="Times New Roman CYR"/>
        <charset val="204"/>
      </rPr>
      <t>А)</t>
    </r>
    <r>
      <rPr>
        <sz val="12"/>
        <rFont val="Times New Roman CYR"/>
        <charset val="204"/>
      </rPr>
      <t xml:space="preserve"> като разлика м/у съответните позиции, отразени в таблица  </t>
    </r>
  </si>
  <si>
    <r>
      <t xml:space="preserve"> и </t>
    </r>
    <r>
      <rPr>
        <i/>
        <sz val="12"/>
        <rFont val="Times New Roman CYR"/>
        <charset val="204"/>
      </rPr>
      <t>позиция И.1</t>
    </r>
    <r>
      <rPr>
        <sz val="12"/>
        <rFont val="Times New Roman CYR"/>
        <charset val="204"/>
      </rPr>
      <t xml:space="preserve"> на </t>
    </r>
  </si>
  <si>
    <r>
      <t xml:space="preserve">         </t>
    </r>
    <r>
      <rPr>
        <b/>
        <sz val="12"/>
        <rFont val="Times New Roman CYR"/>
        <charset val="204"/>
      </rPr>
      <t>а)</t>
    </r>
    <r>
      <rPr>
        <sz val="12"/>
        <rFont val="Times New Roman CYR"/>
        <charset val="204"/>
      </rPr>
      <t xml:space="preserve">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</si>
  <si>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(1)</t>
    </r>
    <r>
      <rPr>
        <sz val="12"/>
        <color indexed="18"/>
        <rFont val="Times New Roman Cyr"/>
        <charset val="204"/>
      </rPr>
      <t/>
    </r>
  </si>
  <si>
    <r>
      <t xml:space="preserve">         </t>
    </r>
    <r>
      <rPr>
        <b/>
        <sz val="12"/>
        <rFont val="Times New Roman CYR"/>
        <charset val="204"/>
      </rPr>
      <t>б)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</si>
  <si>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(3)</t>
    </r>
    <r>
      <rPr>
        <sz val="12"/>
        <color indexed="18"/>
        <rFont val="Times New Roman Cyr"/>
        <charset val="204"/>
      </rPr>
      <t/>
    </r>
  </si>
  <si>
    <r>
      <t xml:space="preserve">         </t>
    </r>
    <r>
      <rPr>
        <b/>
        <sz val="12"/>
        <rFont val="Times New Roman CYR"/>
        <charset val="204"/>
      </rPr>
      <t>в)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</si>
  <si>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(5)</t>
    </r>
    <r>
      <rPr>
        <sz val="12"/>
        <color indexed="18"/>
        <rFont val="Times New Roman Cyr"/>
        <charset val="204"/>
      </rPr>
      <t/>
    </r>
  </si>
  <si>
    <r>
      <t xml:space="preserve">        </t>
    </r>
    <r>
      <rPr>
        <b/>
        <sz val="12"/>
        <rFont val="Times New Roman CYR"/>
        <charset val="204"/>
      </rPr>
      <t>Б)</t>
    </r>
    <r>
      <rPr>
        <sz val="12"/>
        <rFont val="Times New Roman CYR"/>
        <charset val="204"/>
      </rPr>
      <t xml:space="preserve"> като сума от</t>
    </r>
    <r>
      <rPr>
        <i/>
        <u/>
        <sz val="12"/>
        <rFont val="Times New Roman CYR"/>
        <charset val="204"/>
      </rPr>
      <t xml:space="preserve"> началните салда</t>
    </r>
    <r>
      <rPr>
        <sz val="12"/>
        <rFont val="Times New Roman CYR"/>
        <charset val="204"/>
      </rPr>
      <t xml:space="preserve"> на сметки 5017, 5018, 5028, 5091 и 5092</t>
    </r>
  </si>
  <si>
    <r>
      <rPr>
        <b/>
        <sz val="12"/>
        <rFont val="Times New Roman CYR"/>
        <charset val="204"/>
      </rPr>
      <t>15.2.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"2. Преоценка на акредитиви и други сметки в чужд. валута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се по-</t>
    </r>
  </si>
  <si>
    <r>
      <t xml:space="preserve">         пълва въз основа на данни за кореспонденцията между с/ка 7804 и онези </t>
    </r>
    <r>
      <rPr>
        <i/>
        <sz val="12"/>
        <rFont val="Times New Roman CYR"/>
        <charset val="204"/>
      </rPr>
      <t>валутни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сметки</t>
    </r>
    <r>
      <rPr>
        <sz val="12"/>
        <rFont val="Times New Roman CYR"/>
        <charset val="204"/>
      </rPr>
      <t xml:space="preserve"> от подгрупи</t>
    </r>
  </si>
  <si>
    <r>
      <t xml:space="preserve">        501, 502 и 509, чиито салда </t>
    </r>
    <r>
      <rPr>
        <i/>
        <u/>
        <sz val="12"/>
        <rFont val="Times New Roman CYR"/>
        <charset val="204"/>
      </rPr>
      <t>не</t>
    </r>
    <r>
      <rPr>
        <sz val="12"/>
        <rFont val="Times New Roman CYR"/>
        <charset val="204"/>
      </rPr>
      <t xml:space="preserve"> се включват в </t>
    </r>
    <r>
      <rPr>
        <i/>
        <u/>
        <sz val="12"/>
        <rFont val="Times New Roman CYR"/>
        <charset val="204"/>
      </rPr>
      <t>раздел И</t>
    </r>
    <r>
      <rPr>
        <sz val="12"/>
        <rFont val="Times New Roman CYR"/>
        <charset val="204"/>
      </rPr>
      <t xml:space="preserve"> на този отчет (това би следвало да бъдат сметки</t>
    </r>
  </si>
  <si>
    <r>
      <t xml:space="preserve">        5018, 5028 и 5092). Сумата на преоценката, която да се посочи в</t>
    </r>
    <r>
      <rPr>
        <u/>
        <sz val="12"/>
        <rFont val="Times New Roman CYR"/>
        <charset val="204"/>
      </rPr>
      <t xml:space="preserve"> 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charset val="204"/>
      </rPr>
      <t xml:space="preserve"> за тази позиция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мо-</t>
    </r>
  </si>
  <si>
    <r>
      <t xml:space="preserve">        же да се изчисли и като </t>
    </r>
    <r>
      <rPr>
        <i/>
        <u/>
        <sz val="12"/>
        <rFont val="Times New Roman CYR"/>
        <charset val="204"/>
      </rPr>
      <t>разлика</t>
    </r>
    <r>
      <rPr>
        <sz val="12"/>
        <rFont val="Times New Roman CYR"/>
        <charset val="204"/>
      </rPr>
      <t xml:space="preserve"> между </t>
    </r>
    <r>
      <rPr>
        <i/>
        <u/>
        <sz val="12"/>
        <rFont val="Times New Roman CYR"/>
        <charset val="204"/>
      </rPr>
      <t>общия размер на преоценката на парични средства, отчетен по</t>
    </r>
  </si>
  <si>
    <r>
      <t xml:space="preserve">        </t>
    </r>
    <r>
      <rPr>
        <i/>
        <u/>
        <sz val="12"/>
        <rFont val="Times New Roman CYR"/>
        <charset val="204"/>
      </rPr>
      <t>сметка 7804</t>
    </r>
    <r>
      <rPr>
        <sz val="12"/>
        <rFont val="Times New Roman CYR"/>
        <charset val="204"/>
      </rPr>
      <t xml:space="preserve"> (нетната сума на записванията по с/ка 7804 в кореспонденция със сметки от подгрупи 500,</t>
    </r>
  </si>
  <si>
    <r>
      <t xml:space="preserve">        на </t>
    </r>
    <r>
      <rPr>
        <i/>
        <u/>
        <sz val="12"/>
        <rFont val="Times New Roman CYR"/>
        <charset val="204"/>
      </rPr>
      <t>ред И.2</t>
    </r>
    <r>
      <rPr>
        <sz val="12"/>
        <rFont val="Times New Roman CYR"/>
        <charset val="204"/>
      </rPr>
      <t xml:space="preserve"> в съответната колона на </t>
    </r>
  </si>
  <si>
    <r>
      <t xml:space="preserve">        ната (отчетена по дебита на с/ка 7804) - със знак </t>
    </r>
    <r>
      <rPr>
        <sz val="12"/>
        <rFont val="Times New Roman CYR"/>
        <charset val="204"/>
      </rPr>
      <t>(-)</t>
    </r>
    <r>
      <rPr>
        <sz val="12"/>
        <rFont val="Times New Roman CYR"/>
        <family val="1"/>
        <charset val="204"/>
      </rPr>
      <t>.</t>
    </r>
  </si>
  <si>
    <r>
      <rPr>
        <b/>
        <sz val="12"/>
        <rFont val="Times New Roman CYR"/>
        <charset val="204"/>
      </rPr>
      <t>15.3.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 3. Наличности по акредитиви и други сметки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К.3</t>
    </r>
    <r>
      <rPr>
        <sz val="12"/>
        <rFont val="Times New Roman CYR"/>
        <charset val="204"/>
      </rPr>
      <t>) се изчислява</t>
    </r>
  </si>
  <si>
    <r>
      <t xml:space="preserve"> и </t>
    </r>
    <r>
      <rPr>
        <i/>
        <sz val="12"/>
        <rFont val="Times New Roman CYR"/>
        <charset val="204"/>
      </rPr>
      <t>позиция И.3</t>
    </r>
    <r>
      <rPr>
        <sz val="12"/>
        <rFont val="Times New Roman CYR"/>
        <charset val="204"/>
      </rPr>
      <t xml:space="preserve"> на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</si>
  <si>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(1)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</si>
  <si>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(3)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</si>
  <si>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(5)</t>
    </r>
    <r>
      <rPr>
        <sz val="12"/>
        <color indexed="18"/>
        <rFont val="Times New Roman Cyr"/>
        <charset val="204"/>
      </rPr>
      <t/>
    </r>
  </si>
  <si>
    <r>
      <t xml:space="preserve">        </t>
    </r>
    <r>
      <rPr>
        <b/>
        <sz val="12"/>
        <rFont val="Times New Roman CYR"/>
        <charset val="204"/>
      </rPr>
      <t>Б)</t>
    </r>
    <r>
      <rPr>
        <sz val="12"/>
        <rFont val="Times New Roman CYR"/>
        <charset val="204"/>
      </rPr>
      <t xml:space="preserve"> като сума от </t>
    </r>
    <r>
      <rPr>
        <i/>
        <u/>
        <sz val="12"/>
        <rFont val="Times New Roman CYR"/>
        <charset val="204"/>
      </rPr>
      <t>крайните салда</t>
    </r>
    <r>
      <rPr>
        <sz val="12"/>
        <rFont val="Times New Roman CYR"/>
        <charset val="204"/>
      </rPr>
      <t xml:space="preserve"> на сметки 5017, 5018, 5028, 5091 и 5092</t>
    </r>
  </si>
  <si>
    <r>
      <t xml:space="preserve">Данните за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charset val="204"/>
      </rPr>
      <t xml:space="preserve">, отнасящи се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колони 2, 4 и 6</t>
    </r>
    <r>
      <rPr>
        <sz val="12"/>
        <rFont val="Times New Roman CYR"/>
        <charset val="204"/>
      </rPr>
      <t>) се попълват, както следва:</t>
    </r>
  </si>
  <si>
    <r>
      <rPr>
        <b/>
        <sz val="12"/>
        <rFont val="Times New Roman CYR"/>
        <charset val="204"/>
      </rPr>
      <t>16.1.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"1. Наличности по акредитиви и други сметки в началото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К.1</t>
    </r>
    <r>
      <rPr>
        <sz val="12"/>
        <rFont val="Times New Roman CYR"/>
        <charset val="204"/>
      </rPr>
      <t>) се изчислява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</si>
  <si>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(2)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</si>
  <si>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(4)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</si>
  <si>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(6)</t>
    </r>
    <r>
      <rPr>
        <sz val="12"/>
        <color indexed="18"/>
        <rFont val="Times New Roman Cyr"/>
        <charset val="204"/>
      </rPr>
      <t/>
    </r>
  </si>
  <si>
    <r>
      <rPr>
        <b/>
        <sz val="12"/>
        <rFont val="Times New Roman CYR"/>
        <charset val="204"/>
      </rPr>
      <t>16.2.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"2. Преоценка на акредитиви и други сметки в чужд. валута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се по-</t>
    </r>
  </si>
  <si>
    <r>
      <t xml:space="preserve">       501</t>
    </r>
    <r>
      <rPr>
        <sz val="10"/>
        <rFont val="Times New Roman CYR"/>
        <charset val="204"/>
      </rPr>
      <t>,</t>
    </r>
    <r>
      <rPr>
        <sz val="12"/>
        <rFont val="Times New Roman CYR"/>
        <charset val="204"/>
      </rPr>
      <t xml:space="preserve"> 502 </t>
    </r>
    <r>
      <rPr>
        <sz val="10"/>
        <rFont val="Times New Roman CYR"/>
        <charset val="204"/>
      </rPr>
      <t>и</t>
    </r>
    <r>
      <rPr>
        <sz val="12"/>
        <rFont val="Times New Roman CYR"/>
        <charset val="204"/>
      </rPr>
      <t xml:space="preserve"> 509 </t>
    </r>
    <r>
      <rPr>
        <sz val="10"/>
        <rFont val="Times New Roman CYR"/>
        <charset val="204"/>
      </rPr>
      <t>в</t>
    </r>
    <r>
      <rPr>
        <sz val="12"/>
        <rFont val="Times New Roman CYR"/>
        <charset val="204"/>
      </rPr>
      <t xml:space="preserve"> съответната отчетна група (стопанска област) за </t>
    </r>
  </si>
  <si>
    <r>
      <t>(</t>
    </r>
    <r>
      <rPr>
        <i/>
        <u/>
        <sz val="12"/>
        <rFont val="Times New Roman CYR"/>
        <charset val="204"/>
      </rPr>
      <t>колони 2, 4 и 6</t>
    </r>
    <r>
      <rPr>
        <sz val="12"/>
        <rFont val="Times New Roman CYR"/>
        <family val="1"/>
        <charset val="204"/>
      </rPr>
      <t>).</t>
    </r>
  </si>
  <si>
    <r>
      <rPr>
        <b/>
        <sz val="12"/>
        <rFont val="Times New Roman CYR"/>
        <charset val="204"/>
      </rPr>
      <t>16.3.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 3. Наличности по акредитиви и други сметки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К.3</t>
    </r>
    <r>
      <rPr>
        <sz val="12"/>
        <rFont val="Times New Roman CYR"/>
        <charset val="204"/>
      </rPr>
      <t xml:space="preserve">) се изчислява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</si>
  <si>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(2)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</si>
  <si>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(4)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</si>
  <si>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(6)</t>
    </r>
    <r>
      <rPr>
        <sz val="12"/>
        <color indexed="18"/>
        <rFont val="Times New Roman Cyr"/>
        <charset val="204"/>
      </rPr>
      <t/>
    </r>
  </si>
  <si>
    <r>
      <t>ЧЕТ (</t>
    </r>
    <r>
      <rPr>
        <i/>
        <u/>
        <sz val="12"/>
        <rFont val="Times New Roman CYR"/>
        <charset val="204"/>
      </rPr>
      <t>позиция И.3 + позиция К.3</t>
    </r>
    <r>
      <rPr>
        <sz val="12"/>
        <rFont val="Times New Roman CYR"/>
        <charset val="204"/>
      </rPr>
      <t>за съответните колони в отчета), с отчетената в БАЛАНСА сума на  парични-</t>
    </r>
  </si>
  <si>
    <r>
      <t>на данни на</t>
    </r>
    <r>
      <rPr>
        <i/>
        <sz val="12"/>
        <rFont val="Times New Roman CYR"/>
        <charset val="204"/>
      </rPr>
      <t xml:space="preserve"> редове 160</t>
    </r>
    <r>
      <rPr>
        <i/>
        <sz val="12"/>
        <rFont val="Calibri"/>
        <family val="2"/>
        <charset val="204"/>
      </rPr>
      <t>÷</t>
    </r>
    <r>
      <rPr>
        <i/>
        <sz val="12"/>
        <rFont val="Times New Roman CYR"/>
        <charset val="204"/>
      </rPr>
      <t xml:space="preserve">174 </t>
    </r>
    <r>
      <rPr>
        <sz val="12"/>
        <rFont val="Times New Roman CYR"/>
        <charset val="204"/>
      </rPr>
      <t>на таблица</t>
    </r>
  </si>
  <si>
    <r>
      <rPr>
        <b/>
        <sz val="12"/>
        <rFont val="Times New Roman CYR"/>
        <charset val="204"/>
      </rPr>
      <t>17.1.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160</t>
    </r>
    <r>
      <rPr>
        <sz val="12"/>
        <rFont val="Times New Roman CYR"/>
        <charset val="204"/>
      </rPr>
      <t xml:space="preserve"> в съответните колони автоматично се формира общият размер на наличността в края на </t>
    </r>
  </si>
  <si>
    <r>
      <t xml:space="preserve">         периода (</t>
    </r>
    <r>
      <rPr>
        <i/>
        <u/>
        <sz val="12"/>
        <rFont val="Times New Roman CYR"/>
        <charset val="204"/>
      </rPr>
      <t>позиция И.3 + позиция К.3</t>
    </r>
    <r>
      <rPr>
        <sz val="12"/>
        <rFont val="Times New Roman CYR"/>
        <charset val="204"/>
      </rPr>
      <t>за съответните колони в отчета);</t>
    </r>
  </si>
  <si>
    <r>
      <rPr>
        <b/>
        <sz val="12"/>
        <rFont val="Times New Roman CYR"/>
        <charset val="204"/>
      </rPr>
      <t>17.2.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161</t>
    </r>
    <r>
      <rPr>
        <sz val="12"/>
        <rFont val="Times New Roman CYR"/>
        <charset val="204"/>
      </rPr>
      <t xml:space="preserve"> в съответните колони се въвеждат данните от БАЛАНСА за общата сума на паричните сред-</t>
    </r>
  </si>
  <si>
    <r>
      <rPr>
        <b/>
        <sz val="12"/>
        <rFont val="Times New Roman CYR"/>
        <charset val="204"/>
      </rPr>
      <t>17.3.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164</t>
    </r>
    <r>
      <rPr>
        <sz val="12"/>
        <rFont val="Times New Roman CYR"/>
        <charset val="204"/>
      </rPr>
      <t xml:space="preserve"> в съответните колони автоматично се изчислява евентуална разлика (ако има такава) между</t>
    </r>
  </si>
  <si>
    <r>
      <t xml:space="preserve">         сумите от </t>
    </r>
    <r>
      <rPr>
        <i/>
        <sz val="12"/>
        <rFont val="Times New Roman CYR"/>
        <charset val="204"/>
      </rPr>
      <t>ред 160</t>
    </r>
    <r>
      <rPr>
        <sz val="12"/>
        <rFont val="Times New Roman CYR"/>
        <charset val="204"/>
      </rPr>
      <t xml:space="preserve"> и въведените на </t>
    </r>
    <r>
      <rPr>
        <i/>
        <sz val="12"/>
        <rFont val="Times New Roman CYR"/>
        <charset val="204"/>
      </rPr>
      <t>ред 161</t>
    </r>
    <r>
      <rPr>
        <sz val="12"/>
        <rFont val="Times New Roman CYR"/>
        <charset val="204"/>
      </rPr>
      <t xml:space="preserve"> данни от БАЛАНСА. Тъй като данните в КАСОВИЯ ОТЧЕТ</t>
    </r>
  </si>
  <si>
    <r>
      <t xml:space="preserve">         предвидено на </t>
    </r>
    <r>
      <rPr>
        <i/>
        <sz val="12"/>
        <rFont val="Times New Roman CYR"/>
        <charset val="204"/>
      </rPr>
      <t>ред 165</t>
    </r>
    <r>
      <rPr>
        <sz val="12"/>
        <rFont val="Times New Roman CYR"/>
        <charset val="204"/>
      </rPr>
      <t xml:space="preserve"> да се въведе допустима разлика (</t>
    </r>
    <r>
      <rPr>
        <i/>
        <sz val="12"/>
        <rFont val="Times New Roman CYR"/>
        <charset val="204"/>
      </rPr>
      <t>до +/- 3 лв</t>
    </r>
    <r>
      <rPr>
        <sz val="12"/>
        <rFont val="Times New Roman CYR"/>
        <charset val="204"/>
      </rPr>
      <t xml:space="preserve"> за отделните отчетни групи: Бюджет,</t>
    </r>
  </si>
  <si>
    <r>
      <t xml:space="preserve">         СЕСи ДСД, и </t>
    </r>
    <r>
      <rPr>
        <i/>
        <sz val="12"/>
        <rFont val="Times New Roman CYR"/>
        <charset val="204"/>
      </rPr>
      <t>до +/- 5 лв</t>
    </r>
    <r>
      <rPr>
        <sz val="12"/>
        <rFont val="Times New Roman CYR"/>
        <charset val="204"/>
      </rPr>
      <t xml:space="preserve"> за колоните Общо).</t>
    </r>
  </si>
  <si>
    <r>
      <rPr>
        <b/>
        <sz val="12"/>
        <rFont val="Times New Roman CYR"/>
        <charset val="204"/>
      </rPr>
      <t>17.4.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редове 167</t>
    </r>
    <r>
      <rPr>
        <sz val="12"/>
        <rFont val="Times New Roman CYR"/>
        <charset val="204"/>
      </rPr>
      <t xml:space="preserve"> и </t>
    </r>
    <r>
      <rPr>
        <i/>
        <sz val="12"/>
        <rFont val="Times New Roman CYR"/>
        <charset val="204"/>
      </rPr>
      <t>168</t>
    </r>
    <r>
      <rPr>
        <sz val="12"/>
        <rFont val="Times New Roman CYR"/>
        <charset val="204"/>
      </rPr>
      <t xml:space="preserve">  са заложени съответните автоматични контроли за установяване на неравнение</t>
    </r>
  </si>
  <si>
    <r>
      <t xml:space="preserve">         попълнен </t>
    </r>
    <r>
      <rPr>
        <i/>
        <sz val="12"/>
        <rFont val="Times New Roman CYR"/>
        <charset val="204"/>
      </rPr>
      <t>ред 165</t>
    </r>
    <r>
      <rPr>
        <sz val="12"/>
        <rFont val="Times New Roman CYR"/>
        <charset val="204"/>
      </rPr>
      <t xml:space="preserve"> за допустимата разлика от закръгления. При липса на равнение, ще се появят</t>
    </r>
  </si>
  <si>
    <r>
      <t xml:space="preserve">         в съответните клетки на редове </t>
    </r>
    <r>
      <rPr>
        <i/>
        <sz val="12"/>
        <rFont val="Times New Roman CYR"/>
        <charset val="204"/>
      </rPr>
      <t xml:space="preserve">167 </t>
    </r>
    <r>
      <rPr>
        <i/>
        <sz val="12"/>
        <rFont val="Calibri"/>
        <family val="2"/>
        <charset val="204"/>
      </rPr>
      <t>÷</t>
    </r>
    <r>
      <rPr>
        <i/>
        <sz val="12"/>
        <rFont val="Times New Roman CYR"/>
        <charset val="204"/>
      </rPr>
      <t xml:space="preserve"> 174</t>
    </r>
    <r>
      <rPr>
        <sz val="12"/>
        <rFont val="Times New Roman CYR"/>
        <charset val="204"/>
      </rPr>
      <t xml:space="preserve"> съобщение за неравнение, размера на това неравнение</t>
    </r>
  </si>
  <si>
    <r>
      <rPr>
        <b/>
        <sz val="12"/>
        <rFont val="Times New Roman CYR"/>
        <charset val="204"/>
      </rPr>
      <t xml:space="preserve">17.5. </t>
    </r>
    <r>
      <rPr>
        <sz val="12"/>
        <rFont val="Times New Roman CYR"/>
        <charset val="204"/>
      </rPr>
      <t xml:space="preserve">освен съобщенията за неравнение по </t>
    </r>
    <r>
      <rPr>
        <b/>
        <sz val="12"/>
        <rFont val="Times New Roman CYR"/>
        <charset val="204"/>
      </rPr>
      <t>т. 17.4</t>
    </r>
    <r>
      <rPr>
        <sz val="12"/>
        <rFont val="Times New Roman CYR"/>
        <charset val="204"/>
      </rPr>
      <t xml:space="preserve">, в таблица </t>
    </r>
  </si>
  <si>
    <r>
      <t xml:space="preserve">         допълнително ще се появи на</t>
    </r>
    <r>
      <rPr>
        <i/>
        <sz val="12"/>
        <rFont val="Times New Roman CYR"/>
        <charset val="204"/>
      </rPr>
      <t xml:space="preserve"> редове 5 </t>
    </r>
    <r>
      <rPr>
        <sz val="12"/>
        <rFont val="Times New Roman CYR"/>
        <charset val="204"/>
      </rPr>
      <t>и</t>
    </r>
    <r>
      <rPr>
        <i/>
        <sz val="12"/>
        <rFont val="Times New Roman CYR"/>
        <charset val="204"/>
      </rPr>
      <t xml:space="preserve"> 6</t>
    </r>
    <r>
      <rPr>
        <sz val="12"/>
        <rFont val="Times New Roman CYR"/>
        <charset val="204"/>
      </rPr>
      <t xml:space="preserve">, </t>
    </r>
    <r>
      <rPr>
        <i/>
        <sz val="12"/>
        <rFont val="Times New Roman CYR"/>
        <charset val="204"/>
      </rPr>
      <t>колони B</t>
    </r>
    <r>
      <rPr>
        <sz val="12"/>
        <rFont val="Times New Roman CYR"/>
        <charset val="204"/>
      </rPr>
      <t xml:space="preserve"> и </t>
    </r>
    <r>
      <rPr>
        <i/>
        <sz val="12"/>
        <rFont val="Times New Roman CYR"/>
        <charset val="204"/>
      </rPr>
      <t>C</t>
    </r>
    <r>
      <rPr>
        <sz val="12"/>
        <rFont val="Times New Roman CYR"/>
        <charset val="204"/>
      </rPr>
      <t xml:space="preserve"> следното съобщение, в случай на </t>
    </r>
  </si>
  <si>
    <r>
      <t xml:space="preserve">, с изключение на попълването  на </t>
    </r>
    <r>
      <rPr>
        <i/>
        <sz val="12"/>
        <rFont val="Times New Roman CYR"/>
        <family val="1"/>
        <charset val="204"/>
      </rPr>
      <t>ред 157</t>
    </r>
    <r>
      <rPr>
        <sz val="12"/>
        <rFont val="Times New Roman CYR"/>
        <family val="1"/>
        <charset val="204"/>
      </rPr>
      <t>, ако е налице</t>
    </r>
  </si>
  <si>
    <r>
      <rPr>
        <i/>
        <u/>
        <sz val="12"/>
        <rFont val="Times New Roman CYR"/>
        <family val="1"/>
        <charset val="204"/>
      </rPr>
      <t xml:space="preserve">неравнение от закръгления на данните в хил. лв </t>
    </r>
    <r>
      <rPr>
        <sz val="12"/>
        <rFont val="Times New Roman CYR"/>
        <family val="1"/>
        <charset val="204"/>
      </rPr>
      <t xml:space="preserve">съгласно </t>
    </r>
    <r>
      <rPr>
        <b/>
        <sz val="12"/>
        <rFont val="Times New Roman CYR"/>
        <family val="1"/>
        <charset val="204"/>
      </rPr>
      <t>т. 20</t>
    </r>
    <r>
      <rPr>
        <sz val="12"/>
        <rFont val="Times New Roman CYR"/>
        <family val="1"/>
        <charset val="204"/>
      </rPr>
      <t>.</t>
    </r>
  </si>
  <si>
    <r>
      <t xml:space="preserve">(данните в левове) освен в случаите по </t>
    </r>
    <r>
      <rPr>
        <b/>
        <sz val="12"/>
        <rFont val="Times New Roman CYR"/>
        <family val="1"/>
        <charset val="204"/>
      </rPr>
      <t xml:space="preserve">т. 20 </t>
    </r>
    <r>
      <rPr>
        <sz val="12"/>
        <rFont val="Times New Roman CYR"/>
        <family val="1"/>
        <charset val="204"/>
      </rPr>
      <t xml:space="preserve">при неравнение, произтичащо </t>
    </r>
    <r>
      <rPr>
        <i/>
        <u/>
        <sz val="12"/>
        <rFont val="Times New Roman CYR"/>
        <family val="1"/>
        <charset val="204"/>
      </rPr>
      <t>само</t>
    </r>
    <r>
      <rPr>
        <sz val="12"/>
        <rFont val="Times New Roman CYR"/>
        <family val="1"/>
        <charset val="204"/>
      </rPr>
      <t xml:space="preserve"> от закръгления при</t>
    </r>
  </si>
  <si>
    <r>
      <t>На</t>
    </r>
    <r>
      <rPr>
        <i/>
        <sz val="12"/>
        <rFont val="Times New Roman CYR"/>
        <family val="1"/>
        <charset val="204"/>
      </rPr>
      <t xml:space="preserve"> ред 156</t>
    </r>
    <r>
      <rPr>
        <sz val="12"/>
        <rFont val="Times New Roman CYR"/>
        <family val="1"/>
        <charset val="204"/>
      </rPr>
      <t xml:space="preserve"> в тази таблица е заложена контрола за идентифициране на неравнението муежду бюджетното</t>
    </r>
  </si>
  <si>
    <r>
      <t xml:space="preserve">салдо (дефицит/излишък) и финансирането, което произтича </t>
    </r>
    <r>
      <rPr>
        <i/>
        <u/>
        <sz val="12"/>
        <rFont val="Times New Roman CYR"/>
        <family val="1"/>
        <charset val="204"/>
      </rPr>
      <t>само от закръгления</t>
    </r>
    <r>
      <rPr>
        <sz val="12"/>
        <rFont val="Times New Roman CYR"/>
        <family val="1"/>
        <charset val="204"/>
      </rPr>
      <t xml:space="preserve"> в хил. лв. при </t>
    </r>
  </si>
  <si>
    <r>
      <t xml:space="preserve">      В случай,  че  в  съответната клетка   на  </t>
    </r>
    <r>
      <rPr>
        <b/>
        <i/>
        <sz val="12"/>
        <rFont val="Times New Roman CYR"/>
        <family val="1"/>
        <charset val="204"/>
      </rPr>
      <t xml:space="preserve">ред 156   </t>
    </r>
    <r>
      <rPr>
        <b/>
        <sz val="12"/>
        <rFont val="Times New Roman CYR"/>
        <family val="1"/>
        <charset val="204"/>
      </rPr>
      <t xml:space="preserve">в   таблица </t>
    </r>
  </si>
  <si>
    <r>
      <t xml:space="preserve">      се появи число, то следва задължително да се въведе на </t>
    </r>
    <r>
      <rPr>
        <b/>
        <i/>
        <sz val="12"/>
        <rFont val="Times New Roman CYR"/>
        <family val="1"/>
        <charset val="204"/>
      </rPr>
      <t>ред 157</t>
    </r>
    <r>
      <rPr>
        <b/>
        <sz val="12"/>
        <rFont val="Times New Roman CYR"/>
        <family val="1"/>
        <charset val="204"/>
      </rPr>
      <t>!</t>
    </r>
  </si>
  <si>
    <r>
      <t xml:space="preserve">При попълването на </t>
    </r>
    <r>
      <rPr>
        <i/>
        <sz val="12"/>
        <rFont val="Times New Roman CYR"/>
        <family val="1"/>
        <charset val="204"/>
      </rPr>
      <t>ред 157</t>
    </r>
    <r>
      <rPr>
        <sz val="12"/>
        <rFont val="Times New Roman CYR"/>
        <family val="1"/>
        <charset val="204"/>
      </rPr>
      <t xml:space="preserve"> с отчетената на </t>
    </r>
    <r>
      <rPr>
        <i/>
        <sz val="12"/>
        <rFont val="Times New Roman CYR"/>
        <family val="1"/>
        <charset val="204"/>
      </rPr>
      <t xml:space="preserve">ред 156 </t>
    </r>
    <r>
      <rPr>
        <sz val="12"/>
        <rFont val="Times New Roman CYR"/>
        <family val="1"/>
        <charset val="204"/>
      </rPr>
      <t>разлика от такива закръгления, тя автоматично се</t>
    </r>
  </si>
  <si>
    <r>
      <t xml:space="preserve">включва на </t>
    </r>
    <r>
      <rPr>
        <i/>
        <sz val="12"/>
        <rFont val="Times New Roman CYR"/>
        <family val="1"/>
        <charset val="204"/>
      </rPr>
      <t>ред 128</t>
    </r>
    <r>
      <rPr>
        <sz val="12"/>
        <rFont val="Times New Roman CYR"/>
        <family val="1"/>
        <charset val="204"/>
      </rPr>
      <t xml:space="preserve"> -  позиция</t>
    </r>
    <r>
      <rPr>
        <i/>
        <sz val="12"/>
        <rFont val="Times New Roman CYR"/>
        <family val="1"/>
        <charset val="204"/>
      </rPr>
      <t xml:space="preserve"> "разлики от закръгления в хил. лв (+/-) "</t>
    </r>
    <r>
      <rPr>
        <sz val="12"/>
        <rFont val="Times New Roman CYR"/>
        <family val="1"/>
        <charset val="204"/>
      </rPr>
      <t>, при което неравнението поради</t>
    </r>
  </si>
  <si>
    <r>
      <t xml:space="preserve">Ако е налице неравнение, което </t>
    </r>
    <r>
      <rPr>
        <i/>
        <u/>
        <sz val="12"/>
        <rFont val="Times New Roman CYR"/>
        <family val="1"/>
        <charset val="204"/>
      </rPr>
      <t>не</t>
    </r>
    <r>
      <rPr>
        <sz val="12"/>
        <rFont val="Times New Roman CYR"/>
        <family val="1"/>
        <charset val="204"/>
      </rPr>
      <t xml:space="preserve"> произтича от закръгления (т.е. фигурира и в данните в левове</t>
    </r>
  </si>
  <si>
    <r>
      <t xml:space="preserve">), тогава </t>
    </r>
    <r>
      <rPr>
        <i/>
        <u/>
        <sz val="12"/>
        <rFont val="Times New Roman CYR"/>
        <family val="1"/>
        <charset val="204"/>
      </rPr>
      <t>не следва да се въвежда сума на ред 157</t>
    </r>
    <r>
      <rPr>
        <sz val="12"/>
        <rFont val="Times New Roman CYR"/>
        <family val="1"/>
        <charset val="204"/>
      </rPr>
      <t>, а следва</t>
    </r>
  </si>
  <si>
    <r>
      <t xml:space="preserve">Съобщението за неравнение по </t>
    </r>
    <r>
      <rPr>
        <b/>
        <sz val="12"/>
        <rFont val="Times New Roman CYR"/>
        <family val="1"/>
        <charset val="204"/>
      </rPr>
      <t>т.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 xml:space="preserve">17.5 </t>
    </r>
    <r>
      <rPr>
        <sz val="12"/>
        <rFont val="Times New Roman CYR"/>
        <family val="1"/>
        <charset val="204"/>
      </rPr>
      <t>ще се съпроводи и с подобно съобщение в таблица</t>
    </r>
  </si>
  <si>
    <r>
      <rPr>
        <sz val="12"/>
        <rFont val="Times New Roman CYR"/>
        <family val="1"/>
        <charset val="204"/>
      </rPr>
      <t xml:space="preserve">,  където на </t>
    </r>
    <r>
      <rPr>
        <i/>
        <sz val="12"/>
        <rFont val="Times New Roman CYR"/>
        <family val="1"/>
        <charset val="204"/>
      </rPr>
      <t xml:space="preserve">редове 5 </t>
    </r>
    <r>
      <rPr>
        <sz val="12"/>
        <rFont val="Times New Roman CYR"/>
        <family val="1"/>
        <charset val="204"/>
      </rPr>
      <t>и</t>
    </r>
    <r>
      <rPr>
        <i/>
        <sz val="12"/>
        <rFont val="Times New Roman CYR"/>
        <family val="1"/>
        <charset val="204"/>
      </rPr>
      <t xml:space="preserve"> 6, колони B </t>
    </r>
    <r>
      <rPr>
        <sz val="12"/>
        <rFont val="Times New Roman CYR"/>
        <family val="1"/>
        <charset val="204"/>
      </rPr>
      <t xml:space="preserve">и </t>
    </r>
    <r>
      <rPr>
        <i/>
        <sz val="12"/>
        <rFont val="Times New Roman CYR"/>
        <family val="1"/>
        <charset val="204"/>
      </rPr>
      <t>C</t>
    </r>
    <r>
      <rPr>
        <sz val="12"/>
        <rFont val="Times New Roman CYR"/>
        <family val="1"/>
        <charset val="204"/>
      </rPr>
      <t xml:space="preserve"> ще фигурира текстът:</t>
    </r>
  </si>
  <si>
    <r>
      <t xml:space="preserve">съгласно </t>
    </r>
    <r>
      <rPr>
        <i/>
        <sz val="12"/>
        <rFont val="Times New Roman CYR"/>
        <family val="1"/>
        <charset val="204"/>
      </rPr>
      <t xml:space="preserve"> т. 1.3</t>
    </r>
    <r>
      <rPr>
        <sz val="12"/>
        <rFont val="Times New Roman CYR"/>
        <family val="1"/>
        <charset val="204"/>
      </rPr>
      <t xml:space="preserve"> от </t>
    </r>
    <r>
      <rPr>
        <i/>
        <sz val="12"/>
        <rFont val="Times New Roman CYR"/>
        <family val="1"/>
        <charset val="204"/>
      </rPr>
      <t>Заповед № ЗМФ-1338/22.12.2015 г.</t>
    </r>
    <r>
      <rPr>
        <sz val="12"/>
        <rFont val="Times New Roman CYR"/>
        <family val="1"/>
        <charset val="204"/>
      </rPr>
      <t xml:space="preserve"> на министъра на финансите</t>
    </r>
  </si>
  <si>
    <r>
      <t xml:space="preserve">на основание на  </t>
    </r>
    <r>
      <rPr>
        <i/>
        <sz val="12"/>
        <rFont val="Times New Roman CYR"/>
        <family val="1"/>
        <charset val="204"/>
      </rPr>
      <t xml:space="preserve">чл. 170 </t>
    </r>
    <r>
      <rPr>
        <sz val="12"/>
        <rFont val="Times New Roman CYR"/>
        <family val="1"/>
        <charset val="204"/>
      </rPr>
      <t xml:space="preserve">от </t>
    </r>
    <r>
      <rPr>
        <i/>
        <sz val="12"/>
        <rFont val="Times New Roman CYR"/>
        <family val="1"/>
        <charset val="204"/>
      </rPr>
      <t>Закона за публичните финанси</t>
    </r>
    <r>
      <rPr>
        <sz val="12"/>
        <rFont val="Times New Roman CYR"/>
        <family val="1"/>
        <charset val="204"/>
      </rPr>
      <t>.</t>
    </r>
  </si>
  <si>
    <r>
      <t xml:space="preserve">В съответните таблици е заложен обхватът на </t>
    </r>
    <r>
      <rPr>
        <b/>
        <sz val="12"/>
        <rFont val="Times New Roman CYR"/>
        <family val="1"/>
        <charset val="204"/>
      </rPr>
      <t>Print area</t>
    </r>
    <r>
      <rPr>
        <sz val="12"/>
        <rFont val="Times New Roman CYR"/>
        <family val="1"/>
        <charset val="204"/>
      </rPr>
      <t>, който може да се променя.</t>
    </r>
  </si>
  <si>
    <r>
      <t xml:space="preserve">При отпечатване, съответните полета може да се копират </t>
    </r>
    <r>
      <rPr>
        <b/>
        <i/>
        <sz val="12"/>
        <rFont val="Times New Roman CYR"/>
        <family val="1"/>
        <charset val="204"/>
      </rPr>
      <t>на отделен файл</t>
    </r>
    <r>
      <rPr>
        <sz val="12"/>
        <rFont val="Times New Roman CYR"/>
        <family val="1"/>
        <charset val="204"/>
      </rPr>
      <t>, да им се зададат желания</t>
    </r>
  </si>
  <si>
    <r>
      <t xml:space="preserve">стойности (маркира се текста, извиква се командата </t>
    </r>
    <r>
      <rPr>
        <b/>
        <sz val="12"/>
        <rFont val="Times New Roman CYR"/>
        <family val="1"/>
        <charset val="204"/>
      </rPr>
      <t>Copy</t>
    </r>
    <r>
      <rPr>
        <sz val="12"/>
        <rFont val="Times New Roman CYR"/>
        <family val="1"/>
        <charset val="204"/>
      </rPr>
      <t xml:space="preserve"> , върху маркирания текст се активира</t>
    </r>
  </si>
  <si>
    <r>
      <t xml:space="preserve">командата </t>
    </r>
    <r>
      <rPr>
        <b/>
        <sz val="12"/>
        <rFont val="Times New Roman CYR"/>
        <family val="1"/>
        <charset val="204"/>
      </rPr>
      <t xml:space="preserve">Paste Special </t>
    </r>
    <r>
      <rPr>
        <sz val="12"/>
        <rFont val="Times New Roman CYR"/>
        <family val="1"/>
        <charset val="204"/>
      </rPr>
      <t xml:space="preserve"> и от нейното меню се отбелязва</t>
    </r>
    <r>
      <rPr>
        <b/>
        <sz val="12"/>
        <rFont val="Times New Roman CYR"/>
        <family val="1"/>
        <charset val="204"/>
      </rPr>
      <t xml:space="preserve"> Values</t>
    </r>
    <r>
      <rPr>
        <sz val="12"/>
        <rFont val="Times New Roman CYR"/>
        <family val="1"/>
        <charset val="204"/>
      </rPr>
      <t>). По този начин ще се позволи</t>
    </r>
  </si>
  <si>
    <t>ДЪРЖАВЕН ФОНД "ЗЕМЕДЕЛИЕ"</t>
  </si>
  <si>
    <t>www.dfz.bg</t>
  </si>
  <si>
    <t>dfz@dfz.bg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</si>
</sst>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0&quot; &quot;0&quot; &quot;0&quot; &quot;0"/>
    <numFmt numFmtId="165" formatCode="0.0"/>
    <numFmt numFmtId="166" formatCode="#,##0;[Red]\(#,##0\)"/>
    <numFmt numFmtId="167" formatCode="0&quot;.&quot;"/>
    <numFmt numFmtId="168" formatCode="0000&quot; г.&quot;"/>
    <numFmt numFmtId="169" formatCode="&quot;'Cash-Flow-&quot;0000&quot;-leva'&quot;"/>
    <numFmt numFmtId="170" formatCode="&quot;'Cash-Flow-&quot;0000&quot;'&quot;"/>
    <numFmt numFmtId="171" formatCode="&quot;за &quot;0000&quot; г.&quot;"/>
    <numFmt numFmtId="172" formatCode="&quot;БЮДЖЕТ Годишен         уточнен план &quot;0000&quot; г.&quot;"/>
    <numFmt numFmtId="173" formatCode="#,##0;\(#,##0\)"/>
    <numFmt numFmtId="174" formatCode="00&quot;.&quot;00&quot;.&quot;0000&quot; г.&quot;"/>
    <numFmt numFmtId="175" formatCode="#,##0&quot; &quot;;[Red]\(#,##0\)"/>
    <numFmt numFmtId="176" formatCode="&quot;МАКЕТ ЗА &quot;0000&quot; г.&quot;"/>
    <numFmt numFmtId="177" formatCode="0000"/>
    <numFmt numFmtId="178" formatCode="000&quot; &quot;000&quot; &quot;000"/>
    <numFmt numFmtId="179" formatCode="&quot;31.12.&quot;0000&quot; г.&quot;"/>
    <numFmt numFmtId="180" formatCode="&quot;МАКЕТ за &quot;0000&quot; г.&quot;"/>
    <numFmt numFmtId="181" formatCode="&quot;'BALANCE-SHEET-&quot;0000&quot;-leva'&quot;"/>
    <numFmt numFmtId="182" formatCode="&quot;'BALANCE-SHEET-&quot;0000&quot;-leva', колона (2), позиция - код 0080&quot;"/>
    <numFmt numFmtId="183" formatCode="&quot;'BALANCE-SHEET-&quot;0000&quot;-leva', колона (4), позиция - код 0080&quot;"/>
    <numFmt numFmtId="184" formatCode="&quot;'BALANCE-SHEET-&quot;0000&quot;-leva', колона (6), позиция - код 0080&quot;"/>
    <numFmt numFmtId="185" formatCode="&quot;'Cash-Flow-&quot;0000&quot;-leva':&quot;"/>
    <numFmt numFmtId="186" formatCode="&quot;'Cash-Flow-&quot;0000&quot;-leva'.&quot;"/>
    <numFmt numFmtId="187" formatCode="&quot;'BALANCE-SHEET-&quot;0000&quot;-leva', колона (1), позиция - код 0080&quot;"/>
    <numFmt numFmtId="188" formatCode="&quot;'BALANCE-SHEET-&quot;0000&quot;-leva', колона (3), позиция - код 0080&quot;"/>
    <numFmt numFmtId="189" formatCode="&quot;'BALANCE-SHEET-&quot;0000&quot;-leva', колона (5), позиция - код 0080&quot;"/>
    <numFmt numFmtId="190" formatCode="&quot;'BALANCE-SHEET-&quot;0000&quot;-leva' -  позиция с код 0080&quot;"/>
    <numFmt numFmtId="191" formatCode="&quot;Касов отчет и Баланс - бр. неравнения: &quot;0"/>
    <numFmt numFmtId="192" formatCode="&quot;виж таблица 'Cash-Flow-&quot;0000&quot;-Leva'-редове 168 и 171&quot;"/>
    <numFmt numFmtId="193" formatCode="&quot;виж редове 168 и 171&quot;"/>
    <numFmt numFmtId="194" formatCode="&quot;'BALANCE-SHEET-&quot;0000&quot;-leva' - позиция с код 0080&quot;"/>
    <numFmt numFmtId="195" formatCode="dd\.mm\.yyyy\ &quot;г.&quot;;@"/>
  </numFmts>
  <fonts count="1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2"/>
      <name val="Times New Roman CYR"/>
      <charset val="204"/>
    </font>
    <font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i/>
      <sz val="12"/>
      <name val="Times New Roman CYR"/>
      <charset val="204"/>
    </font>
    <font>
      <b/>
      <sz val="12"/>
      <name val="Times New Roman CYR"/>
      <family val="1"/>
      <charset val="204"/>
    </font>
    <font>
      <b/>
      <sz val="11"/>
      <name val="Times New Roman CYR"/>
      <charset val="204"/>
    </font>
    <font>
      <sz val="12"/>
      <color indexed="22"/>
      <name val="Times New Roman CYR"/>
      <family val="1"/>
      <charset val="204"/>
    </font>
    <font>
      <b/>
      <sz val="12"/>
      <color indexed="22"/>
      <name val="Times New Roman CYR"/>
      <family val="1"/>
      <charset val="204"/>
    </font>
    <font>
      <b/>
      <sz val="12"/>
      <name val="Times New Roman CYR"/>
    </font>
    <font>
      <sz val="12"/>
      <color indexed="18"/>
      <name val="Times New Roman CYR"/>
      <family val="1"/>
      <charset val="204"/>
    </font>
    <font>
      <i/>
      <sz val="12"/>
      <name val="Times New Roman CYR"/>
      <charset val="204"/>
    </font>
    <font>
      <b/>
      <sz val="12"/>
      <name val="Times New Roman CYR"/>
      <family val="1"/>
    </font>
    <font>
      <sz val="10"/>
      <name val="Arial Cyr"/>
      <charset val="204"/>
    </font>
    <font>
      <i/>
      <u/>
      <sz val="12"/>
      <name val="Times New Roman CYR"/>
      <charset val="204"/>
    </font>
    <font>
      <sz val="9"/>
      <color indexed="81"/>
      <name val="Times New Roman"/>
      <family val="1"/>
      <charset val="204"/>
    </font>
    <font>
      <b/>
      <sz val="9"/>
      <color indexed="81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b/>
      <sz val="12"/>
      <color indexed="20"/>
      <name val="Times New Roman CYR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2"/>
      <color indexed="10"/>
      <name val="Times New Roman CYR"/>
      <charset val="204"/>
    </font>
    <font>
      <i/>
      <sz val="12"/>
      <color indexed="18"/>
      <name val="Times New Roman CYR"/>
      <charset val="204"/>
    </font>
    <font>
      <sz val="10"/>
      <name val="Times New Roman CYR"/>
      <charset val="204"/>
    </font>
    <font>
      <i/>
      <sz val="10"/>
      <color indexed="10"/>
      <name val="Times New Roman Cyr"/>
      <charset val="204"/>
    </font>
    <font>
      <sz val="12"/>
      <color indexed="10"/>
      <name val="Times New Roman CYR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 Cyr"/>
      <charset val="204"/>
    </font>
    <font>
      <b/>
      <sz val="14"/>
      <color indexed="18"/>
      <name val="Times New Roman CYR"/>
      <family val="1"/>
      <charset val="204"/>
    </font>
    <font>
      <i/>
      <sz val="11"/>
      <name val="Times New Roman CYR"/>
      <charset val="204"/>
    </font>
    <font>
      <b/>
      <i/>
      <sz val="13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indexed="20"/>
      <name val="Times New Roman"/>
      <family val="1"/>
      <charset val="204"/>
    </font>
    <font>
      <b/>
      <sz val="9"/>
      <name val="Times New Roman Cyr"/>
      <charset val="204"/>
    </font>
    <font>
      <b/>
      <i/>
      <sz val="9"/>
      <color indexed="16"/>
      <name val="Times New Roman CYR"/>
      <charset val="204"/>
    </font>
    <font>
      <b/>
      <i/>
      <sz val="9"/>
      <color indexed="18"/>
      <name val="Times New Roman CYR"/>
      <charset val="204"/>
    </font>
    <font>
      <sz val="11"/>
      <color indexed="9"/>
      <name val="Times New Roman CYR"/>
      <charset val="204"/>
    </font>
    <font>
      <sz val="12"/>
      <color indexed="18"/>
      <name val="Times New Roman Cyr"/>
      <charset val="204"/>
    </font>
    <font>
      <u/>
      <sz val="12"/>
      <name val="Times New Roman CYR"/>
      <charset val="204"/>
    </font>
    <font>
      <b/>
      <i/>
      <sz val="12"/>
      <color indexed="16"/>
      <name val="Times New Roman CYR"/>
      <charset val="204"/>
    </font>
    <font>
      <i/>
      <sz val="12"/>
      <name val="Calibri"/>
      <family val="2"/>
      <charset val="204"/>
    </font>
    <font>
      <i/>
      <sz val="12"/>
      <name val="Times New Roman CYR"/>
      <family val="1"/>
      <charset val="204"/>
    </font>
    <font>
      <b/>
      <u/>
      <sz val="12"/>
      <name val="Times New Roman Cyr"/>
      <charset val="204"/>
    </font>
    <font>
      <i/>
      <u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660066"/>
      <name val="Times New Roman CYR"/>
      <family val="1"/>
      <charset val="204"/>
    </font>
    <font>
      <b/>
      <i/>
      <sz val="12"/>
      <color rgb="FFFFFF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800000"/>
      <name val="Times New Roman"/>
      <family val="1"/>
      <charset val="204"/>
    </font>
    <font>
      <b/>
      <sz val="12"/>
      <color theme="0"/>
      <name val="Times New Roman Cyr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color rgb="FFFFFFCC"/>
      <name val="Times New Roman CYR"/>
      <charset val="204"/>
    </font>
    <font>
      <sz val="11"/>
      <color rgb="FF000099"/>
      <name val="Times New Roman Cyr"/>
      <charset val="204"/>
    </font>
    <font>
      <b/>
      <sz val="12"/>
      <color rgb="FF800000"/>
      <name val="Times New Roman"/>
      <family val="1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A50021"/>
      <name val="Times New Roman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CCCCFF"/>
      <name val="Times New Roman CYR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FFFF99"/>
      <name val="Times New Roman CYR"/>
      <family val="1"/>
      <charset val="204"/>
    </font>
    <font>
      <sz val="12"/>
      <color rgb="FFFFFF99"/>
      <name val="Times New Roman CYR"/>
      <charset val="204"/>
    </font>
    <font>
      <i/>
      <sz val="12"/>
      <color theme="0" tint="-4.9989318521683403E-2"/>
      <name val="Times New Roman CYR"/>
      <charset val="204"/>
    </font>
    <font>
      <b/>
      <sz val="10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sz val="12"/>
      <color rgb="FFFFFF00"/>
      <name val="Times New Roman CYR"/>
      <family val="1"/>
      <charset val="204"/>
    </font>
    <font>
      <b/>
      <sz val="12"/>
      <color rgb="FF660066"/>
      <name val="Times New Roman"/>
      <family val="1"/>
      <charset val="204"/>
    </font>
    <font>
      <b/>
      <i/>
      <sz val="14"/>
      <color rgb="FFA50021"/>
      <name val="Times New Roman Bold"/>
      <charset val="204"/>
    </font>
    <font>
      <b/>
      <i/>
      <sz val="14"/>
      <color rgb="FF000099"/>
      <name val="Times New Roman bold"/>
      <charset val="204"/>
    </font>
    <font>
      <b/>
      <sz val="11"/>
      <color rgb="FFFFFF00"/>
      <name val="Times New Roman Cyr"/>
      <charset val="204"/>
    </font>
    <font>
      <b/>
      <sz val="12"/>
      <color rgb="FFFFFF00"/>
      <name val="Times New Roman Cyr"/>
      <charset val="204"/>
    </font>
    <font>
      <b/>
      <sz val="10"/>
      <color rgb="FFA50021"/>
      <name val="Times New Roman"/>
      <family val="1"/>
      <charset val="204"/>
    </font>
    <font>
      <b/>
      <sz val="12"/>
      <color rgb="FF800000"/>
      <name val="Times New Roman CYR"/>
      <charset val="204"/>
    </font>
    <font>
      <u/>
      <sz val="11"/>
      <color theme="10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b/>
      <sz val="9"/>
      <color rgb="FF000099"/>
      <name val="Times New Roman"/>
      <family val="1"/>
      <charset val="204"/>
    </font>
    <font>
      <b/>
      <i/>
      <sz val="13"/>
      <color rgb="FF000099"/>
      <name val="Cambria"/>
      <family val="1"/>
      <charset val="204"/>
      <scheme val="major"/>
    </font>
    <font>
      <i/>
      <sz val="11"/>
      <color rgb="FF000099"/>
      <name val="Times New Roman CYR"/>
      <charset val="204"/>
    </font>
    <font>
      <b/>
      <sz val="11"/>
      <color theme="0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b/>
      <i/>
      <sz val="12"/>
      <color rgb="FFFFFF00"/>
      <name val="Times New Roman CYR"/>
      <family val="1"/>
      <charset val="204"/>
    </font>
    <font>
      <sz val="12"/>
      <color rgb="FF800000"/>
      <name val="Times New Roman CYR"/>
      <charset val="204"/>
    </font>
    <font>
      <b/>
      <sz val="10"/>
      <color rgb="FFFFFF00"/>
      <name val="Times New Roman Cyr"/>
      <charset val="204"/>
    </font>
    <font>
      <u/>
      <sz val="11"/>
      <color rgb="FF0000FF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000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1"/>
      </left>
      <right/>
      <top/>
      <bottom style="thin">
        <color indexed="64"/>
      </bottom>
      <diagonal/>
    </border>
    <border>
      <left/>
      <right style="medium">
        <color indexed="6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82" fillId="0" borderId="0" applyNumberFormat="0" applyFill="0" applyBorder="0" applyAlignment="0" applyProtection="0"/>
    <xf numFmtId="0" fontId="6" fillId="0" borderId="0"/>
    <xf numFmtId="0" fontId="6" fillId="0" borderId="0"/>
    <xf numFmtId="0" fontId="28" fillId="0" borderId="0"/>
    <xf numFmtId="0" fontId="8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819">
    <xf numFmtId="0" fontId="0" fillId="0" borderId="0" xfId="0"/>
    <xf numFmtId="0" fontId="1" fillId="10" borderId="0" xfId="0" applyFont="1" applyFill="1" applyProtection="1"/>
    <xf numFmtId="0" fontId="2" fillId="11" borderId="0" xfId="0" applyFont="1" applyFill="1" applyBorder="1" applyProtection="1"/>
    <xf numFmtId="0" fontId="1" fillId="11" borderId="0" xfId="0" applyFont="1" applyFill="1" applyBorder="1" applyProtection="1"/>
    <xf numFmtId="0" fontId="5" fillId="11" borderId="0" xfId="0" applyFont="1" applyFill="1" applyBorder="1" applyProtection="1"/>
    <xf numFmtId="0" fontId="5" fillId="10" borderId="0" xfId="0" applyFont="1" applyFill="1" applyAlignment="1" applyProtection="1">
      <alignment horizontal="right"/>
    </xf>
    <xf numFmtId="0" fontId="1" fillId="10" borderId="0" xfId="0" applyFont="1" applyFill="1" applyBorder="1" applyProtection="1"/>
    <xf numFmtId="0" fontId="3" fillId="10" borderId="1" xfId="0" quotePrefix="1" applyFont="1" applyFill="1" applyBorder="1" applyAlignment="1" applyProtection="1">
      <alignment horizontal="center"/>
    </xf>
    <xf numFmtId="165" fontId="2" fillId="11" borderId="0" xfId="0" applyNumberFormat="1" applyFont="1" applyFill="1" applyBorder="1" applyProtection="1"/>
    <xf numFmtId="165" fontId="3" fillId="11" borderId="0" xfId="0" applyNumberFormat="1" applyFont="1" applyFill="1" applyBorder="1" applyProtection="1"/>
    <xf numFmtId="0" fontId="1" fillId="11" borderId="0" xfId="0" applyFont="1" applyFill="1" applyProtection="1"/>
    <xf numFmtId="0" fontId="5" fillId="11" borderId="0" xfId="0" applyFont="1" applyFill="1" applyProtection="1"/>
    <xf numFmtId="0" fontId="13" fillId="11" borderId="0" xfId="7" applyFont="1" applyFill="1" applyProtection="1"/>
    <xf numFmtId="0" fontId="1" fillId="12" borderId="0" xfId="0" applyFont="1" applyFill="1" applyProtection="1"/>
    <xf numFmtId="0" fontId="5" fillId="12" borderId="0" xfId="0" applyFont="1" applyFill="1" applyBorder="1" applyProtection="1"/>
    <xf numFmtId="0" fontId="1" fillId="12" borderId="0" xfId="0" applyFont="1" applyFill="1" applyBorder="1" applyProtection="1"/>
    <xf numFmtId="0" fontId="5" fillId="12" borderId="0" xfId="0" applyFont="1" applyFill="1" applyAlignment="1" applyProtection="1">
      <alignment horizontal="right"/>
    </xf>
    <xf numFmtId="0" fontId="13" fillId="12" borderId="0" xfId="7" applyFont="1" applyFill="1" applyBorder="1" applyAlignment="1" applyProtection="1">
      <alignment horizontal="center"/>
    </xf>
    <xf numFmtId="0" fontId="15" fillId="12" borderId="0" xfId="2" quotePrefix="1" applyFont="1" applyFill="1" applyAlignment="1" applyProtection="1">
      <alignment vertical="center"/>
    </xf>
    <xf numFmtId="0" fontId="5" fillId="12" borderId="0" xfId="0" quotePrefix="1" applyFont="1" applyFill="1" applyAlignment="1" applyProtection="1">
      <alignment horizontal="left"/>
    </xf>
    <xf numFmtId="0" fontId="13" fillId="12" borderId="0" xfId="7" applyFont="1" applyFill="1" applyProtection="1"/>
    <xf numFmtId="166" fontId="8" fillId="12" borderId="0" xfId="10" applyNumberFormat="1" applyFont="1" applyFill="1" applyAlignment="1" applyProtection="1"/>
    <xf numFmtId="38" fontId="8" fillId="12" borderId="0" xfId="10" applyNumberFormat="1" applyFont="1" applyFill="1" applyProtection="1"/>
    <xf numFmtId="0" fontId="3" fillId="12" borderId="2" xfId="0" applyFont="1" applyFill="1" applyBorder="1" applyProtection="1"/>
    <xf numFmtId="0" fontId="83" fillId="12" borderId="0" xfId="7" applyFont="1" applyFill="1" applyAlignment="1" applyProtection="1">
      <alignment horizontal="right"/>
    </xf>
    <xf numFmtId="0" fontId="84" fillId="12" borderId="0" xfId="7" applyFont="1" applyFill="1" applyBorder="1" applyAlignment="1" applyProtection="1">
      <alignment horizontal="center"/>
    </xf>
    <xf numFmtId="166" fontId="85" fillId="12" borderId="0" xfId="10" applyNumberFormat="1" applyFont="1" applyFill="1" applyAlignment="1" applyProtection="1"/>
    <xf numFmtId="0" fontId="86" fillId="12" borderId="0" xfId="2" quotePrefix="1" applyFont="1" applyFill="1" applyAlignment="1" applyProtection="1"/>
    <xf numFmtId="0" fontId="87" fillId="5" borderId="0" xfId="9" applyFont="1" applyFill="1" applyAlignment="1" applyProtection="1">
      <alignment horizontal="left"/>
    </xf>
    <xf numFmtId="0" fontId="12" fillId="12" borderId="0" xfId="9" applyFont="1" applyFill="1" applyAlignment="1" applyProtection="1">
      <alignment horizontal="right"/>
    </xf>
    <xf numFmtId="165" fontId="3" fillId="12" borderId="0" xfId="0" applyNumberFormat="1" applyFont="1" applyFill="1" applyBorder="1" applyProtection="1"/>
    <xf numFmtId="1" fontId="3" fillId="12" borderId="0" xfId="0" applyNumberFormat="1" applyFont="1" applyFill="1" applyBorder="1" applyAlignment="1" applyProtection="1">
      <alignment horizontal="right"/>
    </xf>
    <xf numFmtId="1" fontId="2" fillId="12" borderId="0" xfId="0" quotePrefix="1" applyNumberFormat="1" applyFont="1" applyFill="1" applyBorder="1" applyAlignment="1" applyProtection="1">
      <alignment horizontal="right"/>
    </xf>
    <xf numFmtId="3" fontId="2" fillId="12" borderId="0" xfId="0" applyNumberFormat="1" applyFont="1" applyFill="1" applyBorder="1" applyProtection="1"/>
    <xf numFmtId="0" fontId="2" fillId="12" borderId="0" xfId="0" applyFont="1" applyFill="1" applyProtection="1"/>
    <xf numFmtId="165" fontId="2" fillId="12" borderId="0" xfId="0" applyNumberFormat="1" applyFont="1" applyFill="1" applyProtection="1"/>
    <xf numFmtId="0" fontId="0" fillId="0" borderId="0" xfId="0" applyProtection="1"/>
    <xf numFmtId="0" fontId="5" fillId="10" borderId="0" xfId="0" applyFont="1" applyFill="1" applyBorder="1" applyProtection="1"/>
    <xf numFmtId="0" fontId="13" fillId="10" borderId="0" xfId="7" applyFont="1" applyFill="1" applyBorder="1" applyAlignment="1" applyProtection="1">
      <alignment horizontal="center"/>
    </xf>
    <xf numFmtId="0" fontId="13" fillId="10" borderId="0" xfId="7" applyFont="1" applyFill="1" applyProtection="1"/>
    <xf numFmtId="0" fontId="15" fillId="10" borderId="0" xfId="2" quotePrefix="1" applyFont="1" applyFill="1" applyAlignment="1" applyProtection="1">
      <alignment vertical="center"/>
    </xf>
    <xf numFmtId="0" fontId="5" fillId="10" borderId="0" xfId="0" quotePrefix="1" applyFont="1" applyFill="1" applyAlignment="1" applyProtection="1">
      <alignment horizontal="left"/>
    </xf>
    <xf numFmtId="166" fontId="8" fillId="10" borderId="0" xfId="10" applyNumberFormat="1" applyFont="1" applyFill="1" applyAlignment="1" applyProtection="1"/>
    <xf numFmtId="38" fontId="8" fillId="10" borderId="0" xfId="10" applyNumberFormat="1" applyFont="1" applyFill="1" applyProtection="1"/>
    <xf numFmtId="0" fontId="2" fillId="10" borderId="2" xfId="0" applyFont="1" applyFill="1" applyBorder="1" applyProtection="1"/>
    <xf numFmtId="0" fontId="3" fillId="10" borderId="2" xfId="0" applyFont="1" applyFill="1" applyBorder="1" applyProtection="1"/>
    <xf numFmtId="165" fontId="3" fillId="10" borderId="0" xfId="0" applyNumberFormat="1" applyFont="1" applyFill="1" applyBorder="1" applyProtection="1"/>
    <xf numFmtId="3" fontId="2" fillId="10" borderId="0" xfId="0" applyNumberFormat="1" applyFont="1" applyFill="1" applyBorder="1" applyProtection="1"/>
    <xf numFmtId="0" fontId="12" fillId="10" borderId="0" xfId="9" applyFont="1" applyFill="1" applyAlignment="1" applyProtection="1">
      <alignment horizontal="right"/>
    </xf>
    <xf numFmtId="0" fontId="2" fillId="10" borderId="0" xfId="0" applyFont="1" applyFill="1" applyBorder="1" applyAlignment="1" applyProtection="1">
      <alignment horizontal="left"/>
    </xf>
    <xf numFmtId="1" fontId="3" fillId="10" borderId="0" xfId="0" applyNumberFormat="1" applyFont="1" applyFill="1" applyBorder="1" applyAlignment="1" applyProtection="1">
      <alignment horizontal="right"/>
    </xf>
    <xf numFmtId="0" fontId="15" fillId="13" borderId="0" xfId="9" applyFont="1" applyFill="1" applyAlignment="1" applyProtection="1">
      <alignment horizontal="left"/>
    </xf>
    <xf numFmtId="0" fontId="7" fillId="10" borderId="0" xfId="2" quotePrefix="1" applyFont="1" applyFill="1" applyAlignment="1" applyProtection="1"/>
    <xf numFmtId="0" fontId="20" fillId="10" borderId="0" xfId="7" applyFont="1" applyFill="1" applyAlignment="1" applyProtection="1">
      <alignment horizontal="right"/>
    </xf>
    <xf numFmtId="0" fontId="22" fillId="3" borderId="0" xfId="2" applyFont="1" applyFill="1" applyProtection="1"/>
    <xf numFmtId="0" fontId="23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vertical="center"/>
    </xf>
    <xf numFmtId="0" fontId="22" fillId="3" borderId="0" xfId="2" applyFont="1" applyFill="1" applyBorder="1" applyAlignment="1" applyProtection="1">
      <alignment vertical="center"/>
    </xf>
    <xf numFmtId="0" fontId="23" fillId="3" borderId="0" xfId="2" applyFont="1" applyFill="1" applyBorder="1" applyAlignment="1">
      <alignment horizontal="center" vertical="center"/>
    </xf>
    <xf numFmtId="4" fontId="22" fillId="3" borderId="0" xfId="2" applyNumberFormat="1" applyFont="1" applyFill="1" applyAlignment="1" applyProtection="1">
      <alignment vertical="center"/>
    </xf>
    <xf numFmtId="4" fontId="22" fillId="0" borderId="0" xfId="2" applyNumberFormat="1" applyFont="1" applyFill="1" applyAlignment="1" applyProtection="1">
      <alignment vertical="center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Fill="1" applyProtection="1"/>
    <xf numFmtId="0" fontId="22" fillId="3" borderId="0" xfId="2" applyFont="1" applyFill="1"/>
    <xf numFmtId="0" fontId="22" fillId="0" borderId="0" xfId="2" applyFont="1" applyFill="1"/>
    <xf numFmtId="0" fontId="8" fillId="2" borderId="3" xfId="2" applyFont="1" applyFill="1" applyBorder="1"/>
    <xf numFmtId="0" fontId="8" fillId="2" borderId="0" xfId="2" applyFont="1" applyFill="1" applyBorder="1"/>
    <xf numFmtId="0" fontId="8" fillId="2" borderId="4" xfId="2" applyFont="1" applyFill="1" applyBorder="1"/>
    <xf numFmtId="0" fontId="20" fillId="2" borderId="3" xfId="2" applyFont="1" applyFill="1" applyBorder="1" applyAlignment="1">
      <alignment horizontal="right"/>
    </xf>
    <xf numFmtId="0" fontId="24" fillId="2" borderId="0" xfId="2" applyFont="1" applyFill="1" applyBorder="1"/>
    <xf numFmtId="167" fontId="20" fillId="2" borderId="0" xfId="2" applyNumberFormat="1" applyFont="1" applyFill="1" applyBorder="1" applyAlignment="1">
      <alignment horizontal="right"/>
    </xf>
    <xf numFmtId="0" fontId="20" fillId="2" borderId="0" xfId="2" applyFont="1" applyFill="1" applyBorder="1"/>
    <xf numFmtId="0" fontId="25" fillId="2" borderId="0" xfId="2" applyFont="1" applyFill="1" applyBorder="1"/>
    <xf numFmtId="0" fontId="25" fillId="2" borderId="4" xfId="2" applyFont="1" applyFill="1" applyBorder="1"/>
    <xf numFmtId="0" fontId="8" fillId="0" borderId="0" xfId="2" applyFont="1" applyFill="1"/>
    <xf numFmtId="0" fontId="8" fillId="2" borderId="5" xfId="2" applyFont="1" applyFill="1" applyBorder="1"/>
    <xf numFmtId="0" fontId="8" fillId="2" borderId="6" xfId="2" applyFont="1" applyFill="1" applyBorder="1"/>
    <xf numFmtId="0" fontId="8" fillId="2" borderId="7" xfId="2" applyFont="1" applyFill="1" applyBorder="1"/>
    <xf numFmtId="0" fontId="8" fillId="3" borderId="0" xfId="2" applyFont="1" applyFill="1"/>
    <xf numFmtId="0" fontId="2" fillId="12" borderId="8" xfId="0" applyFont="1" applyFill="1" applyBorder="1" applyProtection="1"/>
    <xf numFmtId="0" fontId="2" fillId="12" borderId="9" xfId="0" applyFont="1" applyFill="1" applyBorder="1" applyProtection="1"/>
    <xf numFmtId="0" fontId="87" fillId="2" borderId="0" xfId="2" applyFont="1" applyFill="1" applyBorder="1"/>
    <xf numFmtId="0" fontId="8" fillId="12" borderId="10" xfId="2" applyFont="1" applyFill="1" applyBorder="1"/>
    <xf numFmtId="0" fontId="8" fillId="12" borderId="11" xfId="2" applyFont="1" applyFill="1" applyBorder="1"/>
    <xf numFmtId="0" fontId="8" fillId="12" borderId="12" xfId="2" applyFont="1" applyFill="1" applyBorder="1"/>
    <xf numFmtId="0" fontId="8" fillId="12" borderId="0" xfId="2" applyFont="1" applyFill="1" applyBorder="1"/>
    <xf numFmtId="172" fontId="88" fillId="14" borderId="13" xfId="0" quotePrefix="1" applyNumberFormat="1" applyFont="1" applyFill="1" applyBorder="1" applyAlignment="1" applyProtection="1">
      <alignment horizontal="center" vertical="center" wrapText="1"/>
    </xf>
    <xf numFmtId="0" fontId="8" fillId="10" borderId="0" xfId="2" applyFont="1" applyFill="1" applyBorder="1"/>
    <xf numFmtId="0" fontId="89" fillId="12" borderId="0" xfId="0" applyFont="1" applyFill="1" applyBorder="1" applyProtection="1"/>
    <xf numFmtId="0" fontId="8" fillId="2" borderId="14" xfId="2" applyFont="1" applyFill="1" applyBorder="1"/>
    <xf numFmtId="167" fontId="20" fillId="2" borderId="11" xfId="2" applyNumberFormat="1" applyFont="1" applyFill="1" applyBorder="1" applyAlignment="1">
      <alignment horizontal="right"/>
    </xf>
    <xf numFmtId="0" fontId="8" fillId="2" borderId="11" xfId="2" applyFont="1" applyFill="1" applyBorder="1"/>
    <xf numFmtId="0" fontId="8" fillId="2" borderId="15" xfId="2" applyFont="1" applyFill="1" applyBorder="1"/>
    <xf numFmtId="0" fontId="2" fillId="10" borderId="1" xfId="0" quotePrefix="1" applyFont="1" applyFill="1" applyBorder="1" applyAlignment="1" applyProtection="1">
      <alignment horizontal="center"/>
    </xf>
    <xf numFmtId="172" fontId="90" fillId="14" borderId="13" xfId="0" quotePrefix="1" applyNumberFormat="1" applyFont="1" applyFill="1" applyBorder="1" applyAlignment="1" applyProtection="1">
      <alignment horizontal="center" wrapText="1"/>
    </xf>
    <xf numFmtId="173" fontId="8" fillId="3" borderId="0" xfId="10" applyNumberFormat="1" applyFont="1" applyFill="1" applyAlignment="1" applyProtection="1"/>
    <xf numFmtId="173" fontId="13" fillId="3" borderId="0" xfId="9" applyNumberFormat="1" applyFont="1" applyFill="1" applyProtection="1"/>
    <xf numFmtId="173" fontId="5" fillId="11" borderId="0" xfId="0" applyNumberFormat="1" applyFont="1" applyFill="1" applyProtection="1"/>
    <xf numFmtId="172" fontId="91" fillId="15" borderId="13" xfId="0" quotePrefix="1" applyNumberFormat="1" applyFont="1" applyFill="1" applyBorder="1" applyAlignment="1" applyProtection="1">
      <alignment horizontal="center" vertical="center" wrapText="1"/>
    </xf>
    <xf numFmtId="173" fontId="1" fillId="11" borderId="0" xfId="0" applyNumberFormat="1" applyFont="1" applyFill="1" applyProtection="1"/>
    <xf numFmtId="0" fontId="2" fillId="12" borderId="16" xfId="0" applyFont="1" applyFill="1" applyBorder="1" applyProtection="1"/>
    <xf numFmtId="0" fontId="2" fillId="12" borderId="12" xfId="0" applyFont="1" applyFill="1" applyBorder="1" applyProtection="1"/>
    <xf numFmtId="4" fontId="3" fillId="12" borderId="0" xfId="0" applyNumberFormat="1" applyFont="1" applyFill="1" applyBorder="1" applyAlignment="1" applyProtection="1"/>
    <xf numFmtId="0" fontId="20" fillId="12" borderId="0" xfId="9" applyFont="1" applyFill="1" applyProtection="1"/>
    <xf numFmtId="0" fontId="89" fillId="10" borderId="0" xfId="0" applyFont="1" applyFill="1" applyBorder="1" applyProtection="1"/>
    <xf numFmtId="0" fontId="20" fillId="10" borderId="0" xfId="9" applyFont="1" applyFill="1" applyProtection="1"/>
    <xf numFmtId="4" fontId="3" fillId="10" borderId="0" xfId="0" applyNumberFormat="1" applyFont="1" applyFill="1" applyBorder="1" applyAlignment="1" applyProtection="1"/>
    <xf numFmtId="1" fontId="2" fillId="10" borderId="0" xfId="0" quotePrefix="1" applyNumberFormat="1" applyFont="1" applyFill="1" applyBorder="1" applyAlignment="1" applyProtection="1">
      <alignment horizontal="right"/>
    </xf>
    <xf numFmtId="166" fontId="36" fillId="12" borderId="17" xfId="0" applyNumberFormat="1" applyFont="1" applyFill="1" applyBorder="1" applyAlignment="1" applyProtection="1">
      <alignment horizontal="center"/>
    </xf>
    <xf numFmtId="166" fontId="11" fillId="12" borderId="17" xfId="0" applyNumberFormat="1" applyFont="1" applyFill="1" applyBorder="1" applyAlignment="1" applyProtection="1">
      <alignment horizontal="center"/>
    </xf>
    <xf numFmtId="166" fontId="36" fillId="16" borderId="17" xfId="0" applyNumberFormat="1" applyFont="1" applyFill="1" applyBorder="1" applyAlignment="1" applyProtection="1">
      <alignment horizontal="center"/>
      <protection locked="0"/>
    </xf>
    <xf numFmtId="0" fontId="1" fillId="12" borderId="18" xfId="0" applyFont="1" applyFill="1" applyBorder="1" applyAlignment="1" applyProtection="1">
      <alignment horizontal="right"/>
    </xf>
    <xf numFmtId="0" fontId="10" fillId="12" borderId="19" xfId="0" applyFont="1" applyFill="1" applyBorder="1" applyAlignment="1" applyProtection="1">
      <alignment horizontal="right"/>
    </xf>
    <xf numFmtId="0" fontId="1" fillId="16" borderId="19" xfId="0" applyFont="1" applyFill="1" applyBorder="1" applyAlignment="1" applyProtection="1">
      <alignment horizontal="left"/>
    </xf>
    <xf numFmtId="172" fontId="92" fillId="15" borderId="13" xfId="0" quotePrefix="1" applyNumberFormat="1" applyFont="1" applyFill="1" applyBorder="1" applyAlignment="1" applyProtection="1">
      <alignment horizontal="center" wrapText="1"/>
    </xf>
    <xf numFmtId="0" fontId="2" fillId="10" borderId="0" xfId="0" applyFont="1" applyFill="1" applyBorder="1" applyProtection="1"/>
    <xf numFmtId="38" fontId="14" fillId="2" borderId="0" xfId="10" applyNumberFormat="1" applyFont="1" applyFill="1" applyBorder="1" applyAlignment="1" applyProtection="1"/>
    <xf numFmtId="38" fontId="20" fillId="10" borderId="0" xfId="10" applyNumberFormat="1" applyFont="1" applyFill="1" applyBorder="1" applyAlignment="1" applyProtection="1"/>
    <xf numFmtId="38" fontId="20" fillId="17" borderId="0" xfId="10" applyNumberFormat="1" applyFont="1" applyFill="1" applyBorder="1" applyAlignment="1" applyProtection="1"/>
    <xf numFmtId="38" fontId="8" fillId="17" borderId="0" xfId="10" applyNumberFormat="1" applyFont="1" applyFill="1" applyBorder="1" applyAlignment="1" applyProtection="1"/>
    <xf numFmtId="38" fontId="14" fillId="2" borderId="20" xfId="10" applyNumberFormat="1" applyFont="1" applyFill="1" applyBorder="1" applyAlignment="1" applyProtection="1"/>
    <xf numFmtId="38" fontId="20" fillId="10" borderId="20" xfId="10" applyNumberFormat="1" applyFont="1" applyFill="1" applyBorder="1" applyAlignment="1" applyProtection="1"/>
    <xf numFmtId="0" fontId="2" fillId="10" borderId="20" xfId="0" applyFont="1" applyFill="1" applyBorder="1" applyAlignment="1" applyProtection="1">
      <alignment horizontal="left"/>
    </xf>
    <xf numFmtId="38" fontId="20" fillId="17" borderId="20" xfId="10" applyNumberFormat="1" applyFont="1" applyFill="1" applyBorder="1" applyAlignment="1" applyProtection="1"/>
    <xf numFmtId="38" fontId="8" fillId="17" borderId="20" xfId="10" applyNumberFormat="1" applyFont="1" applyFill="1" applyBorder="1" applyAlignment="1" applyProtection="1"/>
    <xf numFmtId="0" fontId="2" fillId="12" borderId="0" xfId="0" applyFont="1" applyFill="1" applyBorder="1" applyProtection="1"/>
    <xf numFmtId="172" fontId="3" fillId="10" borderId="21" xfId="0" quotePrefix="1" applyNumberFormat="1" applyFont="1" applyFill="1" applyBorder="1" applyAlignment="1" applyProtection="1">
      <alignment horizontal="center"/>
    </xf>
    <xf numFmtId="172" fontId="3" fillId="10" borderId="22" xfId="0" quotePrefix="1" applyNumberFormat="1" applyFont="1" applyFill="1" applyBorder="1" applyAlignment="1" applyProtection="1">
      <alignment horizontal="center"/>
    </xf>
    <xf numFmtId="172" fontId="3" fillId="10" borderId="23" xfId="0" quotePrefix="1" applyNumberFormat="1" applyFont="1" applyFill="1" applyBorder="1" applyAlignment="1" applyProtection="1">
      <alignment horizontal="center"/>
    </xf>
    <xf numFmtId="0" fontId="4" fillId="10" borderId="2" xfId="0" quotePrefix="1" applyFont="1" applyFill="1" applyBorder="1" applyAlignment="1" applyProtection="1">
      <alignment horizontal="center" vertical="top"/>
    </xf>
    <xf numFmtId="0" fontId="4" fillId="10" borderId="24" xfId="0" quotePrefix="1" applyFont="1" applyFill="1" applyBorder="1" applyAlignment="1" applyProtection="1">
      <alignment horizontal="center" vertical="top"/>
    </xf>
    <xf numFmtId="0" fontId="4" fillId="10" borderId="25" xfId="0" quotePrefix="1" applyFont="1" applyFill="1" applyBorder="1" applyAlignment="1" applyProtection="1">
      <alignment horizontal="left" vertical="top"/>
    </xf>
    <xf numFmtId="38" fontId="14" fillId="10" borderId="0" xfId="10" applyNumberFormat="1" applyFont="1" applyFill="1" applyBorder="1" applyAlignment="1" applyProtection="1"/>
    <xf numFmtId="38" fontId="14" fillId="10" borderId="20" xfId="10" applyNumberFormat="1" applyFont="1" applyFill="1" applyBorder="1" applyAlignment="1" applyProtection="1"/>
    <xf numFmtId="0" fontId="4" fillId="14" borderId="26" xfId="0" applyFont="1" applyFill="1" applyBorder="1" applyAlignment="1" applyProtection="1">
      <alignment horizontal="left"/>
    </xf>
    <xf numFmtId="0" fontId="4" fillId="14" borderId="27" xfId="0" applyFont="1" applyFill="1" applyBorder="1" applyAlignment="1" applyProtection="1">
      <alignment horizontal="left"/>
    </xf>
    <xf numFmtId="166" fontId="4" fillId="14" borderId="28" xfId="0" applyNumberFormat="1" applyFont="1" applyFill="1" applyBorder="1" applyAlignment="1" applyProtection="1">
      <alignment horizontal="left"/>
    </xf>
    <xf numFmtId="166" fontId="4" fillId="14" borderId="29" xfId="0" applyNumberFormat="1" applyFont="1" applyFill="1" applyBorder="1" applyAlignment="1" applyProtection="1">
      <alignment horizontal="left"/>
    </xf>
    <xf numFmtId="0" fontId="3" fillId="18" borderId="30" xfId="0" applyFont="1" applyFill="1" applyBorder="1" applyAlignment="1" applyProtection="1">
      <alignment horizontal="left"/>
    </xf>
    <xf numFmtId="0" fontId="3" fillId="18" borderId="31" xfId="0" applyFont="1" applyFill="1" applyBorder="1" applyAlignment="1" applyProtection="1">
      <alignment horizontal="left"/>
    </xf>
    <xf numFmtId="38" fontId="20" fillId="4" borderId="32" xfId="10" applyNumberFormat="1" applyFont="1" applyFill="1" applyBorder="1" applyAlignment="1" applyProtection="1"/>
    <xf numFmtId="38" fontId="20" fillId="4" borderId="33" xfId="10" applyNumberFormat="1" applyFont="1" applyFill="1" applyBorder="1" applyAlignment="1" applyProtection="1"/>
    <xf numFmtId="38" fontId="20" fillId="4" borderId="34" xfId="10" applyNumberFormat="1" applyFont="1" applyFill="1" applyBorder="1" applyAlignment="1" applyProtection="1"/>
    <xf numFmtId="38" fontId="20" fillId="19" borderId="32" xfId="10" applyNumberFormat="1" applyFont="1" applyFill="1" applyBorder="1" applyAlignment="1" applyProtection="1"/>
    <xf numFmtId="38" fontId="20" fillId="19" borderId="33" xfId="10" applyNumberFormat="1" applyFont="1" applyFill="1" applyBorder="1" applyAlignment="1" applyProtection="1"/>
    <xf numFmtId="38" fontId="20" fillId="19" borderId="34" xfId="10" applyNumberFormat="1" applyFont="1" applyFill="1" applyBorder="1" applyAlignment="1" applyProtection="1"/>
    <xf numFmtId="38" fontId="20" fillId="10" borderId="35" xfId="10" applyNumberFormat="1" applyFont="1" applyFill="1" applyBorder="1" applyAlignment="1" applyProtection="1"/>
    <xf numFmtId="38" fontId="20" fillId="10" borderId="36" xfId="10" applyNumberFormat="1" applyFont="1" applyFill="1" applyBorder="1" applyAlignment="1" applyProtection="1"/>
    <xf numFmtId="38" fontId="8" fillId="10" borderId="37" xfId="10" applyNumberFormat="1" applyFont="1" applyFill="1" applyBorder="1" applyAlignment="1" applyProtection="1"/>
    <xf numFmtId="38" fontId="8" fillId="10" borderId="38" xfId="10" applyNumberFormat="1" applyFont="1" applyFill="1" applyBorder="1" applyAlignment="1" applyProtection="1"/>
    <xf numFmtId="38" fontId="8" fillId="10" borderId="39" xfId="10" applyNumberFormat="1" applyFont="1" applyFill="1" applyBorder="1" applyAlignment="1" applyProtection="1"/>
    <xf numFmtId="38" fontId="8" fillId="10" borderId="40" xfId="10" applyNumberFormat="1" applyFont="1" applyFill="1" applyBorder="1" applyAlignment="1" applyProtection="1"/>
    <xf numFmtId="38" fontId="8" fillId="10" borderId="35" xfId="10" applyNumberFormat="1" applyFont="1" applyFill="1" applyBorder="1" applyAlignment="1" applyProtection="1"/>
    <xf numFmtId="38" fontId="8" fillId="10" borderId="36" xfId="10" applyNumberFormat="1" applyFont="1" applyFill="1" applyBorder="1" applyAlignment="1" applyProtection="1"/>
    <xf numFmtId="0" fontId="2" fillId="10" borderId="41" xfId="0" applyFont="1" applyFill="1" applyBorder="1" applyAlignment="1" applyProtection="1">
      <alignment horizontal="left"/>
    </xf>
    <xf numFmtId="0" fontId="2" fillId="10" borderId="10" xfId="0" applyFont="1" applyFill="1" applyBorder="1" applyAlignment="1" applyProtection="1">
      <alignment horizontal="left"/>
    </xf>
    <xf numFmtId="0" fontId="2" fillId="10" borderId="42" xfId="0" applyFont="1" applyFill="1" applyBorder="1" applyAlignment="1" applyProtection="1">
      <alignment horizontal="left"/>
    </xf>
    <xf numFmtId="0" fontId="2" fillId="10" borderId="32" xfId="0" applyFont="1" applyFill="1" applyBorder="1" applyAlignment="1" applyProtection="1">
      <alignment horizontal="left"/>
    </xf>
    <xf numFmtId="0" fontId="2" fillId="10" borderId="33" xfId="0" applyFont="1" applyFill="1" applyBorder="1" applyAlignment="1" applyProtection="1">
      <alignment horizontal="left"/>
    </xf>
    <xf numFmtId="38" fontId="26" fillId="17" borderId="43" xfId="10" applyNumberFormat="1" applyFont="1" applyFill="1" applyBorder="1" applyAlignment="1" applyProtection="1"/>
    <xf numFmtId="38" fontId="26" fillId="17" borderId="44" xfId="10" applyNumberFormat="1" applyFont="1" applyFill="1" applyBorder="1" applyAlignment="1" applyProtection="1"/>
    <xf numFmtId="38" fontId="26" fillId="17" borderId="37" xfId="10" applyNumberFormat="1" applyFont="1" applyFill="1" applyBorder="1" applyAlignment="1" applyProtection="1"/>
    <xf numFmtId="38" fontId="26" fillId="17" borderId="38" xfId="10" applyNumberFormat="1" applyFont="1" applyFill="1" applyBorder="1" applyAlignment="1" applyProtection="1"/>
    <xf numFmtId="38" fontId="26" fillId="17" borderId="39" xfId="10" applyNumberFormat="1" applyFont="1" applyFill="1" applyBorder="1" applyAlignment="1" applyProtection="1"/>
    <xf numFmtId="38" fontId="26" fillId="17" borderId="40" xfId="10" applyNumberFormat="1" applyFont="1" applyFill="1" applyBorder="1" applyAlignment="1" applyProtection="1"/>
    <xf numFmtId="38" fontId="20" fillId="10" borderId="45" xfId="10" applyNumberFormat="1" applyFont="1" applyFill="1" applyBorder="1" applyAlignment="1" applyProtection="1"/>
    <xf numFmtId="38" fontId="20" fillId="10" borderId="10" xfId="10" applyNumberFormat="1" applyFont="1" applyFill="1" applyBorder="1" applyAlignment="1" applyProtection="1"/>
    <xf numFmtId="38" fontId="20" fillId="10" borderId="42" xfId="10" applyNumberFormat="1" applyFont="1" applyFill="1" applyBorder="1" applyAlignment="1" applyProtection="1"/>
    <xf numFmtId="38" fontId="26" fillId="17" borderId="33" xfId="10" applyNumberFormat="1" applyFont="1" applyFill="1" applyBorder="1" applyAlignment="1" applyProtection="1"/>
    <xf numFmtId="38" fontId="26" fillId="17" borderId="34" xfId="10" applyNumberFormat="1" applyFont="1" applyFill="1" applyBorder="1" applyAlignment="1" applyProtection="1"/>
    <xf numFmtId="38" fontId="8" fillId="20" borderId="46" xfId="10" applyNumberFormat="1" applyFont="1" applyFill="1" applyBorder="1" applyAlignment="1" applyProtection="1"/>
    <xf numFmtId="38" fontId="8" fillId="20" borderId="47" xfId="10" applyNumberFormat="1" applyFont="1" applyFill="1" applyBorder="1" applyAlignment="1" applyProtection="1"/>
    <xf numFmtId="38" fontId="8" fillId="10" borderId="46" xfId="10" applyNumberFormat="1" applyFont="1" applyFill="1" applyBorder="1" applyAlignment="1" applyProtection="1"/>
    <xf numFmtId="38" fontId="8" fillId="10" borderId="47" xfId="10" applyNumberFormat="1" applyFont="1" applyFill="1" applyBorder="1" applyAlignment="1" applyProtection="1"/>
    <xf numFmtId="0" fontId="3" fillId="10" borderId="28" xfId="0" applyFont="1" applyFill="1" applyBorder="1" applyAlignment="1" applyProtection="1">
      <alignment horizontal="left"/>
    </xf>
    <xf numFmtId="0" fontId="3" fillId="10" borderId="29" xfId="0" applyFont="1" applyFill="1" applyBorder="1" applyAlignment="1" applyProtection="1">
      <alignment horizontal="left"/>
    </xf>
    <xf numFmtId="0" fontId="2" fillId="10" borderId="45" xfId="0" applyFont="1" applyFill="1" applyBorder="1" applyAlignment="1" applyProtection="1">
      <alignment horizontal="left"/>
    </xf>
    <xf numFmtId="0" fontId="3" fillId="14" borderId="30" xfId="0" applyFont="1" applyFill="1" applyBorder="1" applyAlignment="1" applyProtection="1">
      <alignment horizontal="left"/>
    </xf>
    <xf numFmtId="0" fontId="3" fillId="14" borderId="31" xfId="0" applyFont="1" applyFill="1" applyBorder="1" applyAlignment="1" applyProtection="1">
      <alignment horizontal="left"/>
    </xf>
    <xf numFmtId="0" fontId="3" fillId="21" borderId="30" xfId="0" quotePrefix="1" applyFont="1" applyFill="1" applyBorder="1" applyAlignment="1" applyProtection="1">
      <alignment horizontal="left"/>
    </xf>
    <xf numFmtId="0" fontId="3" fillId="21" borderId="31" xfId="0" quotePrefix="1" applyFont="1" applyFill="1" applyBorder="1" applyAlignment="1" applyProtection="1">
      <alignment horizontal="left"/>
    </xf>
    <xf numFmtId="38" fontId="8" fillId="10" borderId="11" xfId="10" applyNumberFormat="1" applyFont="1" applyFill="1" applyBorder="1" applyAlignment="1" applyProtection="1"/>
    <xf numFmtId="38" fontId="8" fillId="10" borderId="48" xfId="10" applyNumberFormat="1" applyFont="1" applyFill="1" applyBorder="1" applyAlignment="1" applyProtection="1"/>
    <xf numFmtId="0" fontId="1" fillId="16" borderId="33" xfId="0" applyFont="1" applyFill="1" applyBorder="1" applyAlignment="1" applyProtection="1">
      <alignment horizontal="left"/>
    </xf>
    <xf numFmtId="0" fontId="10" fillId="12" borderId="33" xfId="0" applyFont="1" applyFill="1" applyBorder="1" applyAlignment="1" applyProtection="1">
      <alignment horizontal="left"/>
    </xf>
    <xf numFmtId="174" fontId="93" fillId="10" borderId="17" xfId="0" applyNumberFormat="1" applyFont="1" applyFill="1" applyBorder="1" applyAlignment="1" applyProtection="1">
      <alignment horizontal="center"/>
      <protection locked="0"/>
    </xf>
    <xf numFmtId="174" fontId="93" fillId="10" borderId="35" xfId="0" applyNumberFormat="1" applyFont="1" applyFill="1" applyBorder="1" applyAlignment="1" applyProtection="1">
      <alignment horizontal="center"/>
    </xf>
    <xf numFmtId="0" fontId="2" fillId="12" borderId="33" xfId="0" applyFont="1" applyFill="1" applyBorder="1" applyAlignment="1" applyProtection="1">
      <alignment horizontal="right"/>
    </xf>
    <xf numFmtId="38" fontId="8" fillId="10" borderId="49" xfId="10" applyNumberFormat="1" applyFont="1" applyFill="1" applyBorder="1" applyAlignment="1" applyProtection="1"/>
    <xf numFmtId="38" fontId="8" fillId="10" borderId="50" xfId="10" applyNumberFormat="1" applyFont="1" applyFill="1" applyBorder="1" applyAlignment="1" applyProtection="1"/>
    <xf numFmtId="38" fontId="14" fillId="10" borderId="51" xfId="10" applyNumberFormat="1" applyFont="1" applyFill="1" applyBorder="1" applyAlignment="1" applyProtection="1"/>
    <xf numFmtId="38" fontId="20" fillId="10" borderId="52" xfId="10" applyNumberFormat="1" applyFont="1" applyFill="1" applyBorder="1" applyAlignment="1" applyProtection="1"/>
    <xf numFmtId="38" fontId="20" fillId="10" borderId="51" xfId="10" applyNumberFormat="1" applyFont="1" applyFill="1" applyBorder="1" applyAlignment="1" applyProtection="1"/>
    <xf numFmtId="38" fontId="8" fillId="10" borderId="52" xfId="10" applyNumberFormat="1" applyFont="1" applyFill="1" applyBorder="1" applyAlignment="1" applyProtection="1"/>
    <xf numFmtId="38" fontId="20" fillId="17" borderId="45" xfId="10" applyNumberFormat="1" applyFont="1" applyFill="1" applyBorder="1" applyAlignment="1" applyProtection="1"/>
    <xf numFmtId="38" fontId="8" fillId="17" borderId="52" xfId="10" applyNumberFormat="1" applyFont="1" applyFill="1" applyBorder="1" applyAlignment="1" applyProtection="1"/>
    <xf numFmtId="38" fontId="8" fillId="17" borderId="49" xfId="10" applyNumberFormat="1" applyFont="1" applyFill="1" applyBorder="1" applyAlignment="1" applyProtection="1"/>
    <xf numFmtId="38" fontId="8" fillId="17" borderId="53" xfId="10" applyNumberFormat="1" applyFont="1" applyFill="1" applyBorder="1" applyAlignment="1" applyProtection="1"/>
    <xf numFmtId="38" fontId="26" fillId="17" borderId="41" xfId="10" applyNumberFormat="1" applyFont="1" applyFill="1" applyBorder="1" applyAlignment="1" applyProtection="1"/>
    <xf numFmtId="38" fontId="26" fillId="17" borderId="49" xfId="10" applyNumberFormat="1" applyFont="1" applyFill="1" applyBorder="1" applyAlignment="1" applyProtection="1"/>
    <xf numFmtId="38" fontId="26" fillId="17" borderId="50" xfId="10" applyNumberFormat="1" applyFont="1" applyFill="1" applyBorder="1" applyAlignment="1" applyProtection="1"/>
    <xf numFmtId="0" fontId="3" fillId="14" borderId="54" xfId="0" applyFont="1" applyFill="1" applyBorder="1" applyAlignment="1" applyProtection="1">
      <alignment horizontal="left"/>
    </xf>
    <xf numFmtId="38" fontId="26" fillId="17" borderId="32" xfId="10" applyNumberFormat="1" applyFont="1" applyFill="1" applyBorder="1" applyAlignment="1" applyProtection="1"/>
    <xf numFmtId="0" fontId="3" fillId="21" borderId="54" xfId="0" quotePrefix="1" applyFont="1" applyFill="1" applyBorder="1" applyAlignment="1" applyProtection="1">
      <alignment horizontal="left"/>
    </xf>
    <xf numFmtId="0" fontId="3" fillId="18" borderId="54" xfId="0" applyFont="1" applyFill="1" applyBorder="1" applyAlignment="1" applyProtection="1">
      <alignment horizontal="left"/>
    </xf>
    <xf numFmtId="38" fontId="8" fillId="10" borderId="55" xfId="10" applyNumberFormat="1" applyFont="1" applyFill="1" applyBorder="1" applyAlignment="1" applyProtection="1"/>
    <xf numFmtId="38" fontId="94" fillId="20" borderId="53" xfId="10" applyNumberFormat="1" applyFont="1" applyFill="1" applyBorder="1" applyAlignment="1" applyProtection="1"/>
    <xf numFmtId="38" fontId="8" fillId="10" borderId="53" xfId="10" applyNumberFormat="1" applyFont="1" applyFill="1" applyBorder="1" applyAlignment="1" applyProtection="1"/>
    <xf numFmtId="0" fontId="3" fillId="10" borderId="56" xfId="0" applyFont="1" applyFill="1" applyBorder="1" applyAlignment="1" applyProtection="1">
      <alignment horizontal="left"/>
    </xf>
    <xf numFmtId="0" fontId="4" fillId="14" borderId="57" xfId="0" applyFont="1" applyFill="1" applyBorder="1" applyAlignment="1" applyProtection="1">
      <alignment horizontal="left"/>
    </xf>
    <xf numFmtId="166" fontId="4" fillId="14" borderId="56" xfId="0" applyNumberFormat="1" applyFont="1" applyFill="1" applyBorder="1" applyAlignment="1" applyProtection="1">
      <alignment horizontal="left"/>
    </xf>
    <xf numFmtId="0" fontId="2" fillId="21" borderId="8" xfId="0" applyFont="1" applyFill="1" applyBorder="1" applyProtection="1"/>
    <xf numFmtId="0" fontId="2" fillId="21" borderId="9" xfId="0" applyFont="1" applyFill="1" applyBorder="1" applyProtection="1"/>
    <xf numFmtId="0" fontId="2" fillId="21" borderId="58" xfId="0" applyFont="1" applyFill="1" applyBorder="1" applyProtection="1"/>
    <xf numFmtId="0" fontId="2" fillId="21" borderId="59" xfId="0" applyFont="1" applyFill="1" applyBorder="1" applyProtection="1"/>
    <xf numFmtId="0" fontId="1" fillId="12" borderId="0" xfId="5" applyFont="1" applyFill="1" applyBorder="1" applyProtection="1"/>
    <xf numFmtId="165" fontId="3" fillId="12" borderId="0" xfId="5" applyNumberFormat="1" applyFont="1" applyFill="1" applyBorder="1" applyAlignment="1" applyProtection="1">
      <alignment horizontal="left"/>
    </xf>
    <xf numFmtId="0" fontId="2" fillId="12" borderId="0" xfId="5" applyFont="1" applyFill="1" applyBorder="1" applyAlignment="1" applyProtection="1">
      <alignment horizontal="center"/>
    </xf>
    <xf numFmtId="0" fontId="1" fillId="11" borderId="0" xfId="5" applyFont="1" applyFill="1" applyAlignment="1" applyProtection="1">
      <alignment horizontal="center"/>
    </xf>
    <xf numFmtId="0" fontId="1" fillId="11" borderId="0" xfId="5" applyFont="1" applyFill="1" applyBorder="1" applyAlignment="1" applyProtection="1">
      <alignment horizontal="center"/>
    </xf>
    <xf numFmtId="0" fontId="1" fillId="11" borderId="0" xfId="5" applyFont="1" applyFill="1" applyProtection="1"/>
    <xf numFmtId="0" fontId="81" fillId="0" borderId="0" xfId="5" applyProtection="1"/>
    <xf numFmtId="175" fontId="2" fillId="10" borderId="60" xfId="0" applyNumberFormat="1" applyFont="1" applyFill="1" applyBorder="1" applyAlignment="1" applyProtection="1"/>
    <xf numFmtId="175" fontId="5" fillId="12" borderId="0" xfId="0" applyNumberFormat="1" applyFont="1" applyFill="1" applyAlignment="1" applyProtection="1">
      <alignment horizontal="right"/>
    </xf>
    <xf numFmtId="175" fontId="2" fillId="10" borderId="61" xfId="0" applyNumberFormat="1" applyFont="1" applyFill="1" applyBorder="1" applyAlignment="1" applyProtection="1"/>
    <xf numFmtId="175" fontId="2" fillId="10" borderId="62" xfId="0" applyNumberFormat="1" applyFont="1" applyFill="1" applyBorder="1" applyAlignment="1" applyProtection="1">
      <protection locked="0"/>
    </xf>
    <xf numFmtId="175" fontId="3" fillId="10" borderId="62" xfId="0" applyNumberFormat="1" applyFont="1" applyFill="1" applyBorder="1" applyAlignment="1" applyProtection="1">
      <protection locked="0"/>
    </xf>
    <xf numFmtId="175" fontId="2" fillId="10" borderId="63" xfId="0" applyNumberFormat="1" applyFont="1" applyFill="1" applyBorder="1" applyAlignment="1" applyProtection="1">
      <protection locked="0"/>
    </xf>
    <xf numFmtId="175" fontId="3" fillId="10" borderId="63" xfId="0" applyNumberFormat="1" applyFont="1" applyFill="1" applyBorder="1" applyAlignment="1" applyProtection="1">
      <protection locked="0"/>
    </xf>
    <xf numFmtId="175" fontId="2" fillId="10" borderId="64" xfId="0" applyNumberFormat="1" applyFont="1" applyFill="1" applyBorder="1" applyAlignment="1" applyProtection="1">
      <protection locked="0"/>
    </xf>
    <xf numFmtId="175" fontId="3" fillId="10" borderId="64" xfId="0" applyNumberFormat="1" applyFont="1" applyFill="1" applyBorder="1" applyAlignment="1" applyProtection="1">
      <protection locked="0"/>
    </xf>
    <xf numFmtId="175" fontId="2" fillId="12" borderId="1" xfId="0" applyNumberFormat="1" applyFont="1" applyFill="1" applyBorder="1" applyAlignment="1" applyProtection="1"/>
    <xf numFmtId="175" fontId="3" fillId="12" borderId="1" xfId="0" applyNumberFormat="1" applyFont="1" applyFill="1" applyBorder="1" applyAlignment="1" applyProtection="1"/>
    <xf numFmtId="175" fontId="3" fillId="10" borderId="60" xfId="0" applyNumberFormat="1" applyFont="1" applyFill="1" applyBorder="1" applyAlignment="1" applyProtection="1"/>
    <xf numFmtId="175" fontId="3" fillId="10" borderId="61" xfId="0" applyNumberFormat="1" applyFont="1" applyFill="1" applyBorder="1" applyAlignment="1" applyProtection="1"/>
    <xf numFmtId="175" fontId="2" fillId="17" borderId="60" xfId="0" applyNumberFormat="1" applyFont="1" applyFill="1" applyBorder="1" applyAlignment="1" applyProtection="1"/>
    <xf numFmtId="175" fontId="3" fillId="17" borderId="60" xfId="0" applyNumberFormat="1" applyFont="1" applyFill="1" applyBorder="1" applyAlignment="1" applyProtection="1"/>
    <xf numFmtId="175" fontId="2" fillId="17" borderId="62" xfId="0" applyNumberFormat="1" applyFont="1" applyFill="1" applyBorder="1" applyAlignment="1" applyProtection="1"/>
    <xf numFmtId="175" fontId="3" fillId="17" borderId="62" xfId="0" applyNumberFormat="1" applyFont="1" applyFill="1" applyBorder="1" applyAlignment="1" applyProtection="1"/>
    <xf numFmtId="175" fontId="2" fillId="17" borderId="63" xfId="0" applyNumberFormat="1" applyFont="1" applyFill="1" applyBorder="1" applyAlignment="1" applyProtection="1"/>
    <xf numFmtId="175" fontId="3" fillId="17" borderId="63" xfId="0" applyNumberFormat="1" applyFont="1" applyFill="1" applyBorder="1" applyAlignment="1" applyProtection="1"/>
    <xf numFmtId="175" fontId="2" fillId="17" borderId="64" xfId="0" applyNumberFormat="1" applyFont="1" applyFill="1" applyBorder="1" applyAlignment="1" applyProtection="1"/>
    <xf numFmtId="175" fontId="3" fillId="17" borderId="64" xfId="0" applyNumberFormat="1" applyFont="1" applyFill="1" applyBorder="1" applyAlignment="1" applyProtection="1"/>
    <xf numFmtId="175" fontId="2" fillId="12" borderId="1" xfId="0" applyNumberFormat="1" applyFont="1" applyFill="1" applyBorder="1" applyAlignment="1" applyProtection="1">
      <protection locked="0"/>
    </xf>
    <xf numFmtId="175" fontId="3" fillId="12" borderId="1" xfId="0" applyNumberFormat="1" applyFont="1" applyFill="1" applyBorder="1" applyAlignment="1" applyProtection="1">
      <protection locked="0"/>
    </xf>
    <xf numFmtId="175" fontId="36" fillId="17" borderId="65" xfId="0" applyNumberFormat="1" applyFont="1" applyFill="1" applyBorder="1" applyAlignment="1" applyProtection="1">
      <protection locked="0"/>
    </xf>
    <xf numFmtId="175" fontId="11" fillId="17" borderId="65" xfId="0" applyNumberFormat="1" applyFont="1" applyFill="1" applyBorder="1" applyAlignment="1" applyProtection="1">
      <protection locked="0"/>
    </xf>
    <xf numFmtId="175" fontId="36" fillId="17" borderId="63" xfId="0" applyNumberFormat="1" applyFont="1" applyFill="1" applyBorder="1" applyAlignment="1" applyProtection="1">
      <protection locked="0"/>
    </xf>
    <xf numFmtId="175" fontId="11" fillId="17" borderId="63" xfId="0" applyNumberFormat="1" applyFont="1" applyFill="1" applyBorder="1" applyAlignment="1" applyProtection="1">
      <protection locked="0"/>
    </xf>
    <xf numFmtId="175" fontId="36" fillId="17" borderId="66" xfId="0" applyNumberFormat="1" applyFont="1" applyFill="1" applyBorder="1" applyAlignment="1" applyProtection="1">
      <protection locked="0"/>
    </xf>
    <xf numFmtId="175" fontId="11" fillId="17" borderId="66" xfId="0" applyNumberFormat="1" applyFont="1" applyFill="1" applyBorder="1" applyAlignment="1" applyProtection="1">
      <protection locked="0"/>
    </xf>
    <xf numFmtId="175" fontId="2" fillId="10" borderId="62" xfId="0" applyNumberFormat="1" applyFont="1" applyFill="1" applyBorder="1" applyAlignment="1" applyProtection="1"/>
    <xf numFmtId="175" fontId="3" fillId="10" borderId="62" xfId="0" applyNumberFormat="1" applyFont="1" applyFill="1" applyBorder="1" applyAlignment="1" applyProtection="1"/>
    <xf numFmtId="175" fontId="2" fillId="14" borderId="67" xfId="0" applyNumberFormat="1" applyFont="1" applyFill="1" applyBorder="1" applyAlignment="1" applyProtection="1"/>
    <xf numFmtId="175" fontId="3" fillId="14" borderId="67" xfId="0" applyNumberFormat="1" applyFont="1" applyFill="1" applyBorder="1" applyAlignment="1" applyProtection="1"/>
    <xf numFmtId="175" fontId="2" fillId="10" borderId="61" xfId="0" applyNumberFormat="1" applyFont="1" applyFill="1" applyBorder="1" applyAlignment="1" applyProtection="1">
      <protection locked="0"/>
    </xf>
    <xf numFmtId="175" fontId="3" fillId="10" borderId="61" xfId="0" applyNumberFormat="1" applyFont="1" applyFill="1" applyBorder="1" applyAlignment="1" applyProtection="1">
      <protection locked="0"/>
    </xf>
    <xf numFmtId="175" fontId="2" fillId="19" borderId="1" xfId="0" applyNumberFormat="1" applyFont="1" applyFill="1" applyBorder="1" applyAlignment="1" applyProtection="1"/>
    <xf numFmtId="175" fontId="3" fillId="19" borderId="1" xfId="0" applyNumberFormat="1" applyFont="1" applyFill="1" applyBorder="1" applyAlignment="1" applyProtection="1"/>
    <xf numFmtId="175" fontId="2" fillId="10" borderId="66" xfId="0" applyNumberFormat="1" applyFont="1" applyFill="1" applyBorder="1" applyAlignment="1" applyProtection="1">
      <protection locked="0"/>
    </xf>
    <xf numFmtId="175" fontId="3" fillId="10" borderId="66" xfId="0" applyNumberFormat="1" applyFont="1" applyFill="1" applyBorder="1" applyAlignment="1" applyProtection="1">
      <protection locked="0"/>
    </xf>
    <xf numFmtId="175" fontId="36" fillId="17" borderId="68" xfId="0" applyNumberFormat="1" applyFont="1" applyFill="1" applyBorder="1" applyAlignment="1" applyProtection="1">
      <protection locked="0"/>
    </xf>
    <xf numFmtId="175" fontId="11" fillId="17" borderId="68" xfId="0" applyNumberFormat="1" applyFont="1" applyFill="1" applyBorder="1" applyAlignment="1" applyProtection="1">
      <protection locked="0"/>
    </xf>
    <xf numFmtId="175" fontId="2" fillId="10" borderId="64" xfId="0" applyNumberFormat="1" applyFont="1" applyFill="1" applyBorder="1" applyAlignment="1" applyProtection="1"/>
    <xf numFmtId="175" fontId="3" fillId="10" borderId="64" xfId="0" applyNumberFormat="1" applyFont="1" applyFill="1" applyBorder="1" applyAlignment="1" applyProtection="1"/>
    <xf numFmtId="175" fontId="3" fillId="21" borderId="67" xfId="0" applyNumberFormat="1" applyFont="1" applyFill="1" applyBorder="1" applyAlignment="1" applyProtection="1"/>
    <xf numFmtId="175" fontId="2" fillId="18" borderId="67" xfId="0" applyNumberFormat="1" applyFont="1" applyFill="1" applyBorder="1" applyAlignment="1" applyProtection="1"/>
    <xf numFmtId="175" fontId="3" fillId="18" borderId="67" xfId="0" applyNumberFormat="1" applyFont="1" applyFill="1" applyBorder="1" applyAlignment="1" applyProtection="1"/>
    <xf numFmtId="175" fontId="2" fillId="21" borderId="67" xfId="0" applyNumberFormat="1" applyFont="1" applyFill="1" applyBorder="1" applyAlignment="1" applyProtection="1"/>
    <xf numFmtId="175" fontId="2" fillId="20" borderId="64" xfId="0" applyNumberFormat="1" applyFont="1" applyFill="1" applyBorder="1" applyAlignment="1" applyProtection="1"/>
    <xf numFmtId="175" fontId="3" fillId="20" borderId="64" xfId="0" applyNumberFormat="1" applyFont="1" applyFill="1" applyBorder="1" applyAlignment="1" applyProtection="1"/>
    <xf numFmtId="175" fontId="2" fillId="10" borderId="69" xfId="0" applyNumberFormat="1" applyFont="1" applyFill="1" applyBorder="1" applyAlignment="1" applyProtection="1"/>
    <xf numFmtId="175" fontId="3" fillId="10" borderId="69" xfId="0" applyNumberFormat="1" applyFont="1" applyFill="1" applyBorder="1" applyAlignment="1" applyProtection="1"/>
    <xf numFmtId="175" fontId="5" fillId="10" borderId="0" xfId="0" applyNumberFormat="1" applyFont="1" applyFill="1" applyAlignment="1" applyProtection="1">
      <alignment horizontal="right"/>
    </xf>
    <xf numFmtId="175" fontId="2" fillId="10" borderId="63" xfId="0" applyNumberFormat="1" applyFont="1" applyFill="1" applyBorder="1" applyAlignment="1" applyProtection="1"/>
    <xf numFmtId="175" fontId="3" fillId="10" borderId="63" xfId="0" applyNumberFormat="1" applyFont="1" applyFill="1" applyBorder="1" applyAlignment="1" applyProtection="1"/>
    <xf numFmtId="175" fontId="36" fillId="17" borderId="65" xfId="0" applyNumberFormat="1" applyFont="1" applyFill="1" applyBorder="1" applyAlignment="1" applyProtection="1"/>
    <xf numFmtId="175" fontId="11" fillId="17" borderId="65" xfId="0" applyNumberFormat="1" applyFont="1" applyFill="1" applyBorder="1" applyAlignment="1" applyProtection="1"/>
    <xf numFmtId="175" fontId="36" fillId="17" borderId="63" xfId="0" applyNumberFormat="1" applyFont="1" applyFill="1" applyBorder="1" applyAlignment="1" applyProtection="1"/>
    <xf numFmtId="175" fontId="11" fillId="17" borderId="63" xfId="0" applyNumberFormat="1" applyFont="1" applyFill="1" applyBorder="1" applyAlignment="1" applyProtection="1"/>
    <xf numFmtId="175" fontId="36" fillId="17" borderId="66" xfId="0" applyNumberFormat="1" applyFont="1" applyFill="1" applyBorder="1" applyAlignment="1" applyProtection="1"/>
    <xf numFmtId="175" fontId="11" fillId="17" borderId="66" xfId="0" applyNumberFormat="1" applyFont="1" applyFill="1" applyBorder="1" applyAlignment="1" applyProtection="1"/>
    <xf numFmtId="175" fontId="2" fillId="10" borderId="66" xfId="0" applyNumberFormat="1" applyFont="1" applyFill="1" applyBorder="1" applyAlignment="1" applyProtection="1"/>
    <xf numFmtId="175" fontId="3" fillId="10" borderId="66" xfId="0" applyNumberFormat="1" applyFont="1" applyFill="1" applyBorder="1" applyAlignment="1" applyProtection="1"/>
    <xf numFmtId="175" fontId="36" fillId="17" borderId="68" xfId="0" applyNumberFormat="1" applyFont="1" applyFill="1" applyBorder="1" applyAlignment="1" applyProtection="1"/>
    <xf numFmtId="175" fontId="11" fillId="17" borderId="68" xfId="0" applyNumberFormat="1" applyFont="1" applyFill="1" applyBorder="1" applyAlignment="1" applyProtection="1"/>
    <xf numFmtId="0" fontId="95" fillId="22" borderId="0" xfId="0" quotePrefix="1" applyFont="1" applyFill="1" applyAlignment="1" applyProtection="1">
      <alignment horizontal="center"/>
    </xf>
    <xf numFmtId="175" fontId="2" fillId="14" borderId="70" xfId="0" applyNumberFormat="1" applyFont="1" applyFill="1" applyBorder="1" applyAlignment="1" applyProtection="1"/>
    <xf numFmtId="175" fontId="3" fillId="14" borderId="70" xfId="0" applyNumberFormat="1" applyFont="1" applyFill="1" applyBorder="1" applyAlignment="1" applyProtection="1"/>
    <xf numFmtId="175" fontId="2" fillId="14" borderId="69" xfId="0" applyNumberFormat="1" applyFont="1" applyFill="1" applyBorder="1" applyAlignment="1" applyProtection="1"/>
    <xf numFmtId="175" fontId="3" fillId="14" borderId="69" xfId="0" applyNumberFormat="1" applyFont="1" applyFill="1" applyBorder="1" applyAlignment="1" applyProtection="1"/>
    <xf numFmtId="0" fontId="1" fillId="10" borderId="0" xfId="5" applyFont="1" applyFill="1" applyBorder="1" applyProtection="1"/>
    <xf numFmtId="38" fontId="14" fillId="10" borderId="0" xfId="10" applyNumberFormat="1" applyFont="1" applyFill="1" applyBorder="1" applyAlignment="1" applyProtection="1">
      <alignment horizontal="left"/>
    </xf>
    <xf numFmtId="38" fontId="20" fillId="10" borderId="0" xfId="10" applyNumberFormat="1" applyFont="1" applyFill="1" applyBorder="1" applyAlignment="1" applyProtection="1">
      <alignment horizontal="left"/>
    </xf>
    <xf numFmtId="0" fontId="9" fillId="10" borderId="32" xfId="5" quotePrefix="1" applyFont="1" applyFill="1" applyBorder="1" applyAlignment="1" applyProtection="1">
      <alignment horizontal="left"/>
    </xf>
    <xf numFmtId="0" fontId="9" fillId="10" borderId="33" xfId="5" quotePrefix="1" applyFont="1" applyFill="1" applyBorder="1" applyAlignment="1" applyProtection="1">
      <alignment horizontal="left"/>
    </xf>
    <xf numFmtId="0" fontId="9" fillId="10" borderId="34" xfId="5" quotePrefix="1" applyFont="1" applyFill="1" applyBorder="1" applyAlignment="1" applyProtection="1">
      <alignment horizontal="left"/>
    </xf>
    <xf numFmtId="0" fontId="2" fillId="10" borderId="41" xfId="5" applyFont="1" applyFill="1" applyBorder="1" applyAlignment="1" applyProtection="1">
      <alignment horizontal="center"/>
    </xf>
    <xf numFmtId="0" fontId="2" fillId="10" borderId="43" xfId="5" applyFont="1" applyFill="1" applyBorder="1" applyAlignment="1" applyProtection="1">
      <alignment horizontal="center"/>
    </xf>
    <xf numFmtId="0" fontId="2" fillId="10" borderId="44" xfId="5" applyFont="1" applyFill="1" applyBorder="1" applyAlignment="1" applyProtection="1">
      <alignment horizontal="center"/>
    </xf>
    <xf numFmtId="38" fontId="20" fillId="17" borderId="45" xfId="10" applyNumberFormat="1" applyFont="1" applyFill="1" applyBorder="1" applyAlignment="1" applyProtection="1">
      <alignment horizontal="center"/>
    </xf>
    <xf numFmtId="38" fontId="20" fillId="17" borderId="10" xfId="10" applyNumberFormat="1" applyFont="1" applyFill="1" applyBorder="1" applyAlignment="1" applyProtection="1">
      <alignment horizontal="center"/>
    </xf>
    <xf numFmtId="38" fontId="20" fillId="17" borderId="42" xfId="10" applyNumberFormat="1" applyFont="1" applyFill="1" applyBorder="1" applyAlignment="1" applyProtection="1">
      <alignment horizontal="center"/>
    </xf>
    <xf numFmtId="38" fontId="8" fillId="17" borderId="52" xfId="10" applyNumberFormat="1" applyFont="1" applyFill="1" applyBorder="1" applyAlignment="1" applyProtection="1">
      <alignment horizontal="center"/>
    </xf>
    <xf numFmtId="38" fontId="8" fillId="17" borderId="35" xfId="10" applyNumberFormat="1" applyFont="1" applyFill="1" applyBorder="1" applyAlignment="1" applyProtection="1">
      <alignment horizontal="center"/>
    </xf>
    <xf numFmtId="38" fontId="8" fillId="17" borderId="36" xfId="10" applyNumberFormat="1" applyFont="1" applyFill="1" applyBorder="1" applyAlignment="1" applyProtection="1">
      <alignment horizontal="center"/>
    </xf>
    <xf numFmtId="38" fontId="8" fillId="17" borderId="49" xfId="10" applyNumberFormat="1" applyFont="1" applyFill="1" applyBorder="1" applyAlignment="1" applyProtection="1">
      <alignment horizontal="center"/>
    </xf>
    <xf numFmtId="38" fontId="8" fillId="17" borderId="37" xfId="10" applyNumberFormat="1" applyFont="1" applyFill="1" applyBorder="1" applyAlignment="1" applyProtection="1">
      <alignment horizontal="center"/>
    </xf>
    <xf numFmtId="38" fontId="8" fillId="17" borderId="38" xfId="10" applyNumberFormat="1" applyFont="1" applyFill="1" applyBorder="1" applyAlignment="1" applyProtection="1">
      <alignment horizontal="center"/>
    </xf>
    <xf numFmtId="38" fontId="8" fillId="17" borderId="53" xfId="10" applyNumberFormat="1" applyFont="1" applyFill="1" applyBorder="1" applyAlignment="1" applyProtection="1">
      <alignment horizontal="center"/>
    </xf>
    <xf numFmtId="38" fontId="8" fillId="17" borderId="46" xfId="10" applyNumberFormat="1" applyFont="1" applyFill="1" applyBorder="1" applyAlignment="1" applyProtection="1">
      <alignment horizontal="center"/>
    </xf>
    <xf numFmtId="38" fontId="8" fillId="17" borderId="47" xfId="10" applyNumberFormat="1" applyFont="1" applyFill="1" applyBorder="1" applyAlignment="1" applyProtection="1">
      <alignment horizontal="center"/>
    </xf>
    <xf numFmtId="0" fontId="2" fillId="10" borderId="32" xfId="5" applyFont="1" applyFill="1" applyBorder="1" applyAlignment="1" applyProtection="1">
      <alignment horizontal="center"/>
    </xf>
    <xf numFmtId="0" fontId="2" fillId="10" borderId="33" xfId="5" applyFont="1" applyFill="1" applyBorder="1" applyAlignment="1" applyProtection="1">
      <alignment horizontal="center"/>
    </xf>
    <xf numFmtId="0" fontId="2" fillId="10" borderId="34" xfId="5" applyFont="1" applyFill="1" applyBorder="1" applyAlignment="1" applyProtection="1">
      <alignment horizontal="center"/>
    </xf>
    <xf numFmtId="0" fontId="2" fillId="10" borderId="45" xfId="5" applyFont="1" applyFill="1" applyBorder="1" applyAlignment="1" applyProtection="1">
      <alignment horizontal="center"/>
    </xf>
    <xf numFmtId="0" fontId="2" fillId="10" borderId="10" xfId="5" applyFont="1" applyFill="1" applyBorder="1" applyAlignment="1" applyProtection="1">
      <alignment horizontal="center"/>
    </xf>
    <xf numFmtId="0" fontId="2" fillId="10" borderId="42" xfId="5" applyFont="1" applyFill="1" applyBorder="1" applyAlignment="1" applyProtection="1">
      <alignment horizontal="center"/>
    </xf>
    <xf numFmtId="38" fontId="26" fillId="17" borderId="32" xfId="10" applyNumberFormat="1" applyFont="1" applyFill="1" applyBorder="1" applyAlignment="1" applyProtection="1">
      <alignment horizontal="center"/>
    </xf>
    <xf numFmtId="38" fontId="26" fillId="17" borderId="33" xfId="10" applyNumberFormat="1" applyFont="1" applyFill="1" applyBorder="1" applyAlignment="1" applyProtection="1">
      <alignment horizontal="center"/>
    </xf>
    <xf numFmtId="38" fontId="26" fillId="17" borderId="34" xfId="10" applyNumberFormat="1" applyFont="1" applyFill="1" applyBorder="1" applyAlignment="1" applyProtection="1">
      <alignment horizontal="center"/>
    </xf>
    <xf numFmtId="38" fontId="20" fillId="10" borderId="45" xfId="10" applyNumberFormat="1" applyFont="1" applyFill="1" applyBorder="1" applyAlignment="1" applyProtection="1">
      <alignment horizontal="center"/>
    </xf>
    <xf numFmtId="38" fontId="20" fillId="10" borderId="10" xfId="10" applyNumberFormat="1" applyFont="1" applyFill="1" applyBorder="1" applyAlignment="1" applyProtection="1">
      <alignment horizontal="center"/>
    </xf>
    <xf numFmtId="38" fontId="20" fillId="10" borderId="42" xfId="10" applyNumberFormat="1" applyFont="1" applyFill="1" applyBorder="1" applyAlignment="1" applyProtection="1">
      <alignment horizontal="center"/>
    </xf>
    <xf numFmtId="3" fontId="10" fillId="10" borderId="53" xfId="5" applyNumberFormat="1" applyFont="1" applyFill="1" applyBorder="1" applyAlignment="1" applyProtection="1">
      <alignment horizontal="center"/>
    </xf>
    <xf numFmtId="3" fontId="10" fillId="10" borderId="46" xfId="5" applyNumberFormat="1" applyFont="1" applyFill="1" applyBorder="1" applyAlignment="1" applyProtection="1">
      <alignment horizontal="center"/>
    </xf>
    <xf numFmtId="3" fontId="10" fillId="10" borderId="47" xfId="5" applyNumberFormat="1" applyFont="1" applyFill="1" applyBorder="1" applyAlignment="1" applyProtection="1">
      <alignment horizontal="center"/>
    </xf>
    <xf numFmtId="0" fontId="4" fillId="14" borderId="57" xfId="5" applyFont="1" applyFill="1" applyBorder="1" applyAlignment="1" applyProtection="1">
      <alignment horizontal="left"/>
    </xf>
    <xf numFmtId="0" fontId="4" fillId="14" borderId="26" xfId="5" applyFont="1" applyFill="1" applyBorder="1" applyAlignment="1" applyProtection="1">
      <alignment horizontal="left"/>
    </xf>
    <xf numFmtId="0" fontId="4" fillId="14" borderId="27" xfId="5" applyFont="1" applyFill="1" applyBorder="1" applyAlignment="1" applyProtection="1">
      <alignment horizontal="left"/>
    </xf>
    <xf numFmtId="166" fontId="4" fillId="14" borderId="56" xfId="5" applyNumberFormat="1" applyFont="1" applyFill="1" applyBorder="1" applyAlignment="1" applyProtection="1">
      <alignment horizontal="left"/>
    </xf>
    <xf numFmtId="166" fontId="4" fillId="14" borderId="28" xfId="5" applyNumberFormat="1" applyFont="1" applyFill="1" applyBorder="1" applyAlignment="1" applyProtection="1">
      <alignment horizontal="left"/>
    </xf>
    <xf numFmtId="166" fontId="4" fillId="14" borderId="29" xfId="5" applyNumberFormat="1" applyFont="1" applyFill="1" applyBorder="1" applyAlignment="1" applyProtection="1">
      <alignment horizontal="left"/>
    </xf>
    <xf numFmtId="38" fontId="14" fillId="10" borderId="51" xfId="10" applyNumberFormat="1" applyFont="1" applyFill="1" applyBorder="1" applyAlignment="1" applyProtection="1">
      <alignment horizontal="left"/>
    </xf>
    <xf numFmtId="38" fontId="14" fillId="10" borderId="20" xfId="10" applyNumberFormat="1" applyFont="1" applyFill="1" applyBorder="1" applyAlignment="1" applyProtection="1">
      <alignment horizontal="left"/>
    </xf>
    <xf numFmtId="38" fontId="20" fillId="10" borderId="52" xfId="10" applyNumberFormat="1" applyFont="1" applyFill="1" applyBorder="1" applyAlignment="1" applyProtection="1">
      <alignment horizontal="left"/>
    </xf>
    <xf numFmtId="38" fontId="20" fillId="10" borderId="35" xfId="10" applyNumberFormat="1" applyFont="1" applyFill="1" applyBorder="1" applyAlignment="1" applyProtection="1">
      <alignment horizontal="left"/>
    </xf>
    <xf numFmtId="38" fontId="20" fillId="10" borderId="36" xfId="10" applyNumberFormat="1" applyFont="1" applyFill="1" applyBorder="1" applyAlignment="1" applyProtection="1">
      <alignment horizontal="left"/>
    </xf>
    <xf numFmtId="38" fontId="20" fillId="10" borderId="51" xfId="10" applyNumberFormat="1" applyFont="1" applyFill="1" applyBorder="1" applyAlignment="1" applyProtection="1">
      <alignment horizontal="left"/>
    </xf>
    <xf numFmtId="38" fontId="20" fillId="10" borderId="20" xfId="10" applyNumberFormat="1" applyFont="1" applyFill="1" applyBorder="1" applyAlignment="1" applyProtection="1">
      <alignment horizontal="left"/>
    </xf>
    <xf numFmtId="0" fontId="96" fillId="12" borderId="0" xfId="5" applyFont="1" applyFill="1" applyBorder="1" applyAlignment="1" applyProtection="1">
      <alignment horizontal="left"/>
    </xf>
    <xf numFmtId="0" fontId="1" fillId="10" borderId="0" xfId="5" applyFont="1" applyFill="1" applyAlignment="1" applyProtection="1">
      <alignment horizontal="center"/>
    </xf>
    <xf numFmtId="1" fontId="60" fillId="12" borderId="0" xfId="0" applyNumberFormat="1" applyFont="1" applyFill="1" applyBorder="1" applyAlignment="1" applyProtection="1">
      <alignment horizontal="right"/>
    </xf>
    <xf numFmtId="166" fontId="11" fillId="16" borderId="17" xfId="0" applyNumberFormat="1" applyFont="1" applyFill="1" applyBorder="1" applyAlignment="1" applyProtection="1">
      <alignment horizontal="center"/>
      <protection locked="0"/>
    </xf>
    <xf numFmtId="1" fontId="3" fillId="12" borderId="0" xfId="0" applyNumberFormat="1" applyFont="1" applyFill="1" applyBorder="1" applyAlignment="1" applyProtection="1">
      <alignment horizontal="center"/>
    </xf>
    <xf numFmtId="1" fontId="3" fillId="12" borderId="11" xfId="0" applyNumberFormat="1" applyFont="1" applyFill="1" applyBorder="1" applyAlignment="1" applyProtection="1"/>
    <xf numFmtId="172" fontId="97" fillId="23" borderId="13" xfId="0" quotePrefix="1" applyNumberFormat="1" applyFont="1" applyFill="1" applyBorder="1" applyAlignment="1" applyProtection="1">
      <alignment horizontal="center" wrapText="1"/>
    </xf>
    <xf numFmtId="165" fontId="3" fillId="12" borderId="0" xfId="0" applyNumberFormat="1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/>
    </xf>
    <xf numFmtId="172" fontId="2" fillId="10" borderId="71" xfId="0" quotePrefix="1" applyNumberFormat="1" applyFont="1" applyFill="1" applyBorder="1" applyAlignment="1" applyProtection="1">
      <alignment horizontal="center" wrapText="1"/>
    </xf>
    <xf numFmtId="0" fontId="3" fillId="10" borderId="72" xfId="0" quotePrefix="1" applyFont="1" applyFill="1" applyBorder="1" applyAlignment="1" applyProtection="1">
      <alignment horizontal="center"/>
    </xf>
    <xf numFmtId="0" fontId="2" fillId="10" borderId="73" xfId="0" quotePrefix="1" applyFont="1" applyFill="1" applyBorder="1" applyAlignment="1" applyProtection="1">
      <alignment horizontal="center"/>
    </xf>
    <xf numFmtId="175" fontId="2" fillId="10" borderId="74" xfId="0" applyNumberFormat="1" applyFont="1" applyFill="1" applyBorder="1" applyAlignment="1" applyProtection="1"/>
    <xf numFmtId="175" fontId="2" fillId="10" borderId="75" xfId="0" applyNumberFormat="1" applyFont="1" applyFill="1" applyBorder="1" applyAlignment="1" applyProtection="1"/>
    <xf numFmtId="175" fontId="2" fillId="10" borderId="76" xfId="0" applyNumberFormat="1" applyFont="1" applyFill="1" applyBorder="1" applyAlignment="1" applyProtection="1"/>
    <xf numFmtId="175" fontId="2" fillId="10" borderId="77" xfId="0" applyNumberFormat="1" applyFont="1" applyFill="1" applyBorder="1" applyAlignment="1" applyProtection="1"/>
    <xf numFmtId="175" fontId="3" fillId="10" borderId="78" xfId="0" applyNumberFormat="1" applyFont="1" applyFill="1" applyBorder="1" applyAlignment="1" applyProtection="1"/>
    <xf numFmtId="175" fontId="3" fillId="10" borderId="79" xfId="0" applyNumberFormat="1" applyFont="1" applyFill="1" applyBorder="1" applyAlignment="1" applyProtection="1"/>
    <xf numFmtId="175" fontId="3" fillId="12" borderId="72" xfId="0" applyNumberFormat="1" applyFont="1" applyFill="1" applyBorder="1" applyAlignment="1" applyProtection="1"/>
    <xf numFmtId="175" fontId="2" fillId="12" borderId="73" xfId="0" applyNumberFormat="1" applyFont="1" applyFill="1" applyBorder="1" applyAlignment="1" applyProtection="1"/>
    <xf numFmtId="175" fontId="3" fillId="10" borderId="74" xfId="0" applyNumberFormat="1" applyFont="1" applyFill="1" applyBorder="1" applyAlignment="1" applyProtection="1"/>
    <xf numFmtId="175" fontId="3" fillId="10" borderId="80" xfId="0" applyNumberFormat="1" applyFont="1" applyFill="1" applyBorder="1" applyAlignment="1" applyProtection="1"/>
    <xf numFmtId="175" fontId="3" fillId="10" borderId="76" xfId="0" applyNumberFormat="1" applyFont="1" applyFill="1" applyBorder="1" applyAlignment="1" applyProtection="1"/>
    <xf numFmtId="175" fontId="3" fillId="17" borderId="74" xfId="0" applyNumberFormat="1" applyFont="1" applyFill="1" applyBorder="1" applyAlignment="1" applyProtection="1"/>
    <xf numFmtId="175" fontId="2" fillId="17" borderId="75" xfId="0" applyNumberFormat="1" applyFont="1" applyFill="1" applyBorder="1" applyAlignment="1" applyProtection="1"/>
    <xf numFmtId="175" fontId="3" fillId="17" borderId="80" xfId="0" applyNumberFormat="1" applyFont="1" applyFill="1" applyBorder="1" applyAlignment="1" applyProtection="1"/>
    <xf numFmtId="175" fontId="2" fillId="17" borderId="81" xfId="0" applyNumberFormat="1" applyFont="1" applyFill="1" applyBorder="1" applyAlignment="1" applyProtection="1"/>
    <xf numFmtId="175" fontId="3" fillId="17" borderId="78" xfId="0" applyNumberFormat="1" applyFont="1" applyFill="1" applyBorder="1" applyAlignment="1" applyProtection="1"/>
    <xf numFmtId="175" fontId="2" fillId="17" borderId="82" xfId="0" applyNumberFormat="1" applyFont="1" applyFill="1" applyBorder="1" applyAlignment="1" applyProtection="1"/>
    <xf numFmtId="175" fontId="3" fillId="17" borderId="79" xfId="0" applyNumberFormat="1" applyFont="1" applyFill="1" applyBorder="1" applyAlignment="1" applyProtection="1"/>
    <xf numFmtId="175" fontId="2" fillId="17" borderId="83" xfId="0" applyNumberFormat="1" applyFont="1" applyFill="1" applyBorder="1" applyAlignment="1" applyProtection="1"/>
    <xf numFmtId="175" fontId="11" fillId="17" borderId="84" xfId="0" applyNumberFormat="1" applyFont="1" applyFill="1" applyBorder="1" applyAlignment="1" applyProtection="1"/>
    <xf numFmtId="175" fontId="11" fillId="17" borderId="78" xfId="0" applyNumberFormat="1" applyFont="1" applyFill="1" applyBorder="1" applyAlignment="1" applyProtection="1"/>
    <xf numFmtId="175" fontId="11" fillId="17" borderId="85" xfId="0" applyNumberFormat="1" applyFont="1" applyFill="1" applyBorder="1" applyAlignment="1" applyProtection="1"/>
    <xf numFmtId="175" fontId="2" fillId="10" borderId="81" xfId="0" applyNumberFormat="1" applyFont="1" applyFill="1" applyBorder="1" applyAlignment="1" applyProtection="1"/>
    <xf numFmtId="175" fontId="3" fillId="14" borderId="86" xfId="0" applyNumberFormat="1" applyFont="1" applyFill="1" applyBorder="1" applyAlignment="1" applyProtection="1"/>
    <xf numFmtId="175" fontId="2" fillId="14" borderId="87" xfId="0" applyNumberFormat="1" applyFont="1" applyFill="1" applyBorder="1" applyAlignment="1" applyProtection="1"/>
    <xf numFmtId="175" fontId="3" fillId="19" borderId="72" xfId="0" applyNumberFormat="1" applyFont="1" applyFill="1" applyBorder="1" applyAlignment="1" applyProtection="1"/>
    <xf numFmtId="175" fontId="2" fillId="19" borderId="73" xfId="0" applyNumberFormat="1" applyFont="1" applyFill="1" applyBorder="1" applyAlignment="1" applyProtection="1"/>
    <xf numFmtId="175" fontId="3" fillId="10" borderId="85" xfId="0" applyNumberFormat="1" applyFont="1" applyFill="1" applyBorder="1" applyAlignment="1" applyProtection="1"/>
    <xf numFmtId="175" fontId="2" fillId="10" borderId="83" xfId="0" applyNumberFormat="1" applyFont="1" applyFill="1" applyBorder="1" applyAlignment="1" applyProtection="1"/>
    <xf numFmtId="175" fontId="3" fillId="21" borderId="86" xfId="0" applyNumberFormat="1" applyFont="1" applyFill="1" applyBorder="1" applyAlignment="1" applyProtection="1"/>
    <xf numFmtId="175" fontId="3" fillId="18" borderId="86" xfId="0" applyNumberFormat="1" applyFont="1" applyFill="1" applyBorder="1" applyAlignment="1" applyProtection="1"/>
    <xf numFmtId="175" fontId="2" fillId="18" borderId="87" xfId="0" applyNumberFormat="1" applyFont="1" applyFill="1" applyBorder="1" applyAlignment="1" applyProtection="1"/>
    <xf numFmtId="175" fontId="3" fillId="14" borderId="88" xfId="0" applyNumberFormat="1" applyFont="1" applyFill="1" applyBorder="1" applyAlignment="1" applyProtection="1"/>
    <xf numFmtId="175" fontId="2" fillId="14" borderId="89" xfId="0" applyNumberFormat="1" applyFont="1" applyFill="1" applyBorder="1" applyAlignment="1" applyProtection="1"/>
    <xf numFmtId="175" fontId="3" fillId="14" borderId="90" xfId="0" applyNumberFormat="1" applyFont="1" applyFill="1" applyBorder="1" applyAlignment="1" applyProtection="1"/>
    <xf numFmtId="175" fontId="2" fillId="14" borderId="91" xfId="0" applyNumberFormat="1" applyFont="1" applyFill="1" applyBorder="1" applyAlignment="1" applyProtection="1"/>
    <xf numFmtId="175" fontId="2" fillId="21" borderId="87" xfId="0" applyNumberFormat="1" applyFont="1" applyFill="1" applyBorder="1" applyAlignment="1" applyProtection="1"/>
    <xf numFmtId="175" fontId="2" fillId="20" borderId="83" xfId="0" applyNumberFormat="1" applyFont="1" applyFill="1" applyBorder="1" applyAlignment="1" applyProtection="1"/>
    <xf numFmtId="175" fontId="3" fillId="10" borderId="90" xfId="0" applyNumberFormat="1" applyFont="1" applyFill="1" applyBorder="1" applyAlignment="1" applyProtection="1"/>
    <xf numFmtId="175" fontId="2" fillId="10" borderId="91" xfId="0" applyNumberFormat="1" applyFont="1" applyFill="1" applyBorder="1" applyAlignment="1" applyProtection="1"/>
    <xf numFmtId="179" fontId="90" fillId="14" borderId="92" xfId="0" quotePrefix="1" applyNumberFormat="1" applyFont="1" applyFill="1" applyBorder="1" applyAlignment="1" applyProtection="1">
      <alignment horizontal="center"/>
    </xf>
    <xf numFmtId="179" fontId="96" fillId="15" borderId="92" xfId="0" quotePrefix="1" applyNumberFormat="1" applyFont="1" applyFill="1" applyBorder="1" applyAlignment="1" applyProtection="1">
      <alignment horizontal="center"/>
    </xf>
    <xf numFmtId="179" fontId="97" fillId="23" borderId="92" xfId="0" quotePrefix="1" applyNumberFormat="1" applyFont="1" applyFill="1" applyBorder="1" applyAlignment="1" applyProtection="1">
      <alignment horizontal="center"/>
    </xf>
    <xf numFmtId="179" fontId="2" fillId="10" borderId="93" xfId="0" quotePrefix="1" applyNumberFormat="1" applyFont="1" applyFill="1" applyBorder="1" applyAlignment="1" applyProtection="1">
      <alignment horizontal="center"/>
    </xf>
    <xf numFmtId="173" fontId="20" fillId="2" borderId="94" xfId="0" applyNumberFormat="1" applyFont="1" applyFill="1" applyBorder="1" applyAlignment="1" applyProtection="1">
      <alignment horizontal="center"/>
    </xf>
    <xf numFmtId="173" fontId="27" fillId="2" borderId="95" xfId="0" applyNumberFormat="1" applyFont="1" applyFill="1" applyBorder="1" applyAlignment="1" applyProtection="1">
      <alignment horizontal="center"/>
    </xf>
    <xf numFmtId="173" fontId="98" fillId="2" borderId="94" xfId="0" applyNumberFormat="1" applyFont="1" applyFill="1" applyBorder="1" applyAlignment="1" applyProtection="1">
      <alignment horizontal="center"/>
    </xf>
    <xf numFmtId="173" fontId="98" fillId="2" borderId="95" xfId="0" applyNumberFormat="1" applyFont="1" applyFill="1" applyBorder="1" applyAlignment="1" applyProtection="1">
      <alignment horizontal="center"/>
    </xf>
    <xf numFmtId="173" fontId="8" fillId="10" borderId="96" xfId="0" applyNumberFormat="1" applyFont="1" applyFill="1" applyBorder="1" applyAlignment="1" applyProtection="1">
      <alignment horizontal="center"/>
    </xf>
    <xf numFmtId="173" fontId="8" fillId="10" borderId="97" xfId="0" applyNumberFormat="1" applyFont="1" applyFill="1" applyBorder="1" applyAlignment="1" applyProtection="1">
      <alignment horizontal="center"/>
    </xf>
    <xf numFmtId="1" fontId="3" fillId="10" borderId="35" xfId="0" applyNumberFormat="1" applyFont="1" applyFill="1" applyBorder="1" applyAlignment="1" applyProtection="1"/>
    <xf numFmtId="1" fontId="59" fillId="10" borderId="46" xfId="0" applyNumberFormat="1" applyFont="1" applyFill="1" applyBorder="1" applyAlignment="1" applyProtection="1"/>
    <xf numFmtId="0" fontId="59" fillId="10" borderId="46" xfId="0" applyFont="1" applyFill="1" applyBorder="1" applyAlignment="1" applyProtection="1"/>
    <xf numFmtId="166" fontId="99" fillId="10" borderId="0" xfId="0" quotePrefix="1" applyNumberFormat="1" applyFont="1" applyFill="1" applyBorder="1" applyAlignment="1" applyProtection="1"/>
    <xf numFmtId="165" fontId="3" fillId="10" borderId="0" xfId="0" applyNumberFormat="1" applyFont="1" applyFill="1" applyBorder="1" applyAlignment="1" applyProtection="1">
      <alignment horizontal="center" vertical="center" wrapText="1"/>
    </xf>
    <xf numFmtId="0" fontId="3" fillId="10" borderId="0" xfId="0" applyFont="1" applyFill="1" applyBorder="1" applyAlignment="1" applyProtection="1">
      <alignment horizontal="center"/>
    </xf>
    <xf numFmtId="175" fontId="2" fillId="10" borderId="82" xfId="0" applyNumberFormat="1" applyFont="1" applyFill="1" applyBorder="1" applyAlignment="1" applyProtection="1"/>
    <xf numFmtId="175" fontId="36" fillId="17" borderId="98" xfId="0" applyNumberFormat="1" applyFont="1" applyFill="1" applyBorder="1" applyAlignment="1" applyProtection="1"/>
    <xf numFmtId="175" fontId="36" fillId="17" borderId="82" xfId="0" applyNumberFormat="1" applyFont="1" applyFill="1" applyBorder="1" applyAlignment="1" applyProtection="1"/>
    <xf numFmtId="175" fontId="36" fillId="17" borderId="99" xfId="0" applyNumberFormat="1" applyFont="1" applyFill="1" applyBorder="1" applyAlignment="1" applyProtection="1"/>
    <xf numFmtId="175" fontId="2" fillId="10" borderId="99" xfId="0" applyNumberFormat="1" applyFont="1" applyFill="1" applyBorder="1" applyAlignment="1" applyProtection="1"/>
    <xf numFmtId="175" fontId="11" fillId="17" borderId="100" xfId="0" applyNumberFormat="1" applyFont="1" applyFill="1" applyBorder="1" applyAlignment="1" applyProtection="1"/>
    <xf numFmtId="175" fontId="36" fillId="17" borderId="101" xfId="0" applyNumberFormat="1" applyFont="1" applyFill="1" applyBorder="1" applyAlignment="1" applyProtection="1"/>
    <xf numFmtId="175" fontId="11" fillId="17" borderId="100" xfId="5" applyNumberFormat="1" applyFont="1" applyFill="1" applyBorder="1" applyAlignment="1" applyProtection="1"/>
    <xf numFmtId="0" fontId="100" fillId="22" borderId="0" xfId="6" applyFont="1" applyFill="1" applyBorder="1" applyAlignment="1" applyProtection="1">
      <alignment horizontal="center"/>
    </xf>
    <xf numFmtId="166" fontId="99" fillId="12" borderId="0" xfId="0" quotePrefix="1" applyNumberFormat="1" applyFont="1" applyFill="1" applyBorder="1" applyAlignment="1" applyProtection="1"/>
    <xf numFmtId="1" fontId="3" fillId="12" borderId="0" xfId="0" applyNumberFormat="1" applyFont="1" applyFill="1" applyBorder="1" applyAlignment="1" applyProtection="1"/>
    <xf numFmtId="1" fontId="59" fillId="10" borderId="0" xfId="0" applyNumberFormat="1" applyFont="1" applyFill="1" applyBorder="1" applyAlignment="1" applyProtection="1"/>
    <xf numFmtId="0" fontId="13" fillId="5" borderId="0" xfId="9" applyFont="1" applyFill="1" applyBorder="1" applyAlignment="1" applyProtection="1">
      <alignment horizontal="center"/>
    </xf>
    <xf numFmtId="0" fontId="13" fillId="0" borderId="0" xfId="9" applyFont="1" applyFill="1" applyProtection="1"/>
    <xf numFmtId="38" fontId="20" fillId="4" borderId="0" xfId="10" applyNumberFormat="1" applyFont="1" applyFill="1" applyBorder="1" applyAlignment="1" applyProtection="1"/>
    <xf numFmtId="0" fontId="101" fillId="5" borderId="10" xfId="9" applyFont="1" applyFill="1" applyBorder="1" applyAlignment="1" applyProtection="1"/>
    <xf numFmtId="0" fontId="13" fillId="12" borderId="0" xfId="9" applyFont="1" applyFill="1" applyProtection="1"/>
    <xf numFmtId="0" fontId="101" fillId="5" borderId="0" xfId="9" applyFont="1" applyFill="1" applyBorder="1" applyAlignment="1" applyProtection="1"/>
    <xf numFmtId="0" fontId="100" fillId="10" borderId="0" xfId="6" applyFont="1" applyFill="1" applyBorder="1" applyAlignment="1" applyProtection="1">
      <alignment horizontal="center"/>
    </xf>
    <xf numFmtId="164" fontId="63" fillId="6" borderId="17" xfId="9" applyNumberFormat="1" applyFont="1" applyFill="1" applyBorder="1" applyAlignment="1" applyProtection="1">
      <alignment horizontal="center" vertical="center"/>
      <protection locked="0"/>
    </xf>
    <xf numFmtId="166" fontId="86" fillId="12" borderId="0" xfId="10" applyNumberFormat="1" applyFont="1" applyFill="1" applyAlignment="1" applyProtection="1"/>
    <xf numFmtId="0" fontId="87" fillId="5" borderId="0" xfId="9" applyFont="1" applyFill="1" applyBorder="1" applyProtection="1"/>
    <xf numFmtId="0" fontId="102" fillId="5" borderId="0" xfId="9" applyFont="1" applyFill="1" applyBorder="1" applyProtection="1"/>
    <xf numFmtId="0" fontId="102" fillId="5" borderId="0" xfId="9" applyFont="1" applyFill="1" applyProtection="1"/>
    <xf numFmtId="172" fontId="103" fillId="23" borderId="13" xfId="0" quotePrefix="1" applyNumberFormat="1" applyFont="1" applyFill="1" applyBorder="1" applyAlignment="1" applyProtection="1">
      <alignment horizontal="center" vertical="top" wrapText="1"/>
    </xf>
    <xf numFmtId="172" fontId="3" fillId="10" borderId="102" xfId="0" quotePrefix="1" applyNumberFormat="1" applyFont="1" applyFill="1" applyBorder="1" applyAlignment="1" applyProtection="1">
      <alignment horizontal="center" vertical="top" wrapText="1"/>
    </xf>
    <xf numFmtId="0" fontId="15" fillId="13" borderId="0" xfId="9" applyFont="1" applyFill="1" applyBorder="1" applyProtection="1"/>
    <xf numFmtId="0" fontId="21" fillId="13" borderId="10" xfId="9" applyFont="1" applyFill="1" applyBorder="1" applyAlignment="1" applyProtection="1"/>
    <xf numFmtId="0" fontId="18" fillId="13" borderId="0" xfId="9" applyFont="1" applyFill="1" applyProtection="1"/>
    <xf numFmtId="164" fontId="12" fillId="13" borderId="17" xfId="9" applyNumberFormat="1" applyFont="1" applyFill="1" applyBorder="1" applyAlignment="1" applyProtection="1">
      <alignment horizontal="center" vertical="center"/>
    </xf>
    <xf numFmtId="0" fontId="13" fillId="13" borderId="0" xfId="9" applyFont="1" applyFill="1" applyBorder="1" applyAlignment="1" applyProtection="1">
      <alignment horizontal="center"/>
    </xf>
    <xf numFmtId="0" fontId="21" fillId="13" borderId="0" xfId="9" applyFont="1" applyFill="1" applyBorder="1" applyAlignment="1" applyProtection="1"/>
    <xf numFmtId="0" fontId="13" fillId="10" borderId="0" xfId="9" applyFont="1" applyFill="1" applyProtection="1"/>
    <xf numFmtId="0" fontId="18" fillId="13" borderId="0" xfId="9" applyFont="1" applyFill="1" applyBorder="1" applyProtection="1"/>
    <xf numFmtId="166" fontId="7" fillId="10" borderId="0" xfId="10" applyNumberFormat="1" applyFont="1" applyFill="1" applyAlignment="1" applyProtection="1"/>
    <xf numFmtId="0" fontId="65" fillId="10" borderId="0" xfId="0" quotePrefix="1" applyFont="1" applyFill="1" applyAlignment="1" applyProtection="1">
      <alignment horizontal="right"/>
    </xf>
    <xf numFmtId="0" fontId="2" fillId="10" borderId="0" xfId="5" applyFont="1" applyFill="1" applyBorder="1" applyAlignment="1" applyProtection="1">
      <alignment horizontal="left"/>
    </xf>
    <xf numFmtId="164" fontId="104" fillId="10" borderId="17" xfId="9" applyNumberFormat="1" applyFont="1" applyFill="1" applyBorder="1" applyAlignment="1" applyProtection="1">
      <alignment horizontal="center" vertical="center"/>
    </xf>
    <xf numFmtId="164" fontId="105" fillId="10" borderId="17" xfId="9" applyNumberFormat="1" applyFont="1" applyFill="1" applyBorder="1" applyAlignment="1" applyProtection="1">
      <alignment horizontal="center" vertical="center"/>
    </xf>
    <xf numFmtId="0" fontId="15" fillId="10" borderId="17" xfId="9" applyNumberFormat="1" applyFont="1" applyFill="1" applyBorder="1" applyAlignment="1" applyProtection="1">
      <alignment horizontal="center" vertical="center"/>
    </xf>
    <xf numFmtId="0" fontId="15" fillId="2" borderId="17" xfId="9" applyNumberFormat="1" applyFont="1" applyFill="1" applyBorder="1" applyAlignment="1" applyProtection="1">
      <alignment horizontal="center" vertical="center"/>
      <protection locked="0"/>
    </xf>
    <xf numFmtId="38" fontId="17" fillId="10" borderId="50" xfId="10" applyNumberFormat="1" applyFont="1" applyFill="1" applyBorder="1" applyAlignment="1" applyProtection="1"/>
    <xf numFmtId="38" fontId="17" fillId="10" borderId="49" xfId="10" applyNumberFormat="1" applyFont="1" applyFill="1" applyBorder="1" applyAlignment="1" applyProtection="1"/>
    <xf numFmtId="0" fontId="9" fillId="21" borderId="54" xfId="0" quotePrefix="1" applyFont="1" applyFill="1" applyBorder="1" applyAlignment="1" applyProtection="1">
      <alignment horizontal="left"/>
    </xf>
    <xf numFmtId="38" fontId="14" fillId="4" borderId="32" xfId="10" applyNumberFormat="1" applyFont="1" applyFill="1" applyBorder="1" applyAlignment="1" applyProtection="1"/>
    <xf numFmtId="0" fontId="1" fillId="16" borderId="18" xfId="0" applyFont="1" applyFill="1" applyBorder="1" applyAlignment="1" applyProtection="1">
      <alignment horizontal="left"/>
    </xf>
    <xf numFmtId="0" fontId="2" fillId="10" borderId="103" xfId="0" applyFont="1" applyFill="1" applyBorder="1" applyAlignment="1" applyProtection="1">
      <alignment horizontal="left"/>
    </xf>
    <xf numFmtId="0" fontId="2" fillId="10" borderId="104" xfId="0" applyFont="1" applyFill="1" applyBorder="1" applyAlignment="1" applyProtection="1">
      <alignment horizontal="center"/>
    </xf>
    <xf numFmtId="0" fontId="2" fillId="10" borderId="105" xfId="0" applyFont="1" applyFill="1" applyBorder="1" applyAlignment="1" applyProtection="1">
      <alignment horizontal="center"/>
    </xf>
    <xf numFmtId="0" fontId="8" fillId="2" borderId="0" xfId="2" quotePrefix="1" applyFont="1" applyFill="1" applyBorder="1"/>
    <xf numFmtId="0" fontId="5" fillId="10" borderId="51" xfId="0" applyFont="1" applyFill="1" applyBorder="1" applyAlignment="1" applyProtection="1">
      <alignment horizontal="right"/>
    </xf>
    <xf numFmtId="175" fontId="5" fillId="10" borderId="51" xfId="0" applyNumberFormat="1" applyFont="1" applyFill="1" applyBorder="1" applyAlignment="1" applyProtection="1">
      <alignment horizontal="right"/>
    </xf>
    <xf numFmtId="175" fontId="5" fillId="12" borderId="51" xfId="0" applyNumberFormat="1" applyFont="1" applyFill="1" applyBorder="1" applyAlignment="1" applyProtection="1">
      <alignment horizontal="right"/>
    </xf>
    <xf numFmtId="172" fontId="3" fillId="10" borderId="102" xfId="0" quotePrefix="1" applyNumberFormat="1" applyFont="1" applyFill="1" applyBorder="1" applyAlignment="1" applyProtection="1">
      <alignment horizontal="center" wrapText="1"/>
    </xf>
    <xf numFmtId="175" fontId="2" fillId="20" borderId="79" xfId="0" applyNumberFormat="1" applyFont="1" applyFill="1" applyBorder="1" applyAlignment="1" applyProtection="1"/>
    <xf numFmtId="166" fontId="106" fillId="10" borderId="61" xfId="0" quotePrefix="1" applyNumberFormat="1" applyFont="1" applyFill="1" applyBorder="1" applyAlignment="1" applyProtection="1"/>
    <xf numFmtId="166" fontId="107" fillId="10" borderId="61" xfId="0" quotePrefix="1" applyNumberFormat="1" applyFont="1" applyFill="1" applyBorder="1" applyAlignment="1" applyProtection="1"/>
    <xf numFmtId="166" fontId="106" fillId="10" borderId="22" xfId="0" quotePrefix="1" applyNumberFormat="1" applyFont="1" applyFill="1" applyBorder="1" applyAlignment="1" applyProtection="1"/>
    <xf numFmtId="0" fontId="3" fillId="10" borderId="0" xfId="0" applyFont="1" applyFill="1" applyAlignment="1" applyProtection="1">
      <alignment horizontal="right"/>
    </xf>
    <xf numFmtId="166" fontId="106" fillId="10" borderId="106" xfId="0" quotePrefix="1" applyNumberFormat="1" applyFont="1" applyFill="1" applyBorder="1" applyAlignment="1" applyProtection="1"/>
    <xf numFmtId="166" fontId="106" fillId="12" borderId="22" xfId="0" quotePrefix="1" applyNumberFormat="1" applyFont="1" applyFill="1" applyBorder="1" applyAlignment="1" applyProtection="1"/>
    <xf numFmtId="0" fontId="3" fillId="12" borderId="0" xfId="0" applyFont="1" applyFill="1" applyAlignment="1" applyProtection="1">
      <alignment horizontal="right"/>
    </xf>
    <xf numFmtId="166" fontId="106" fillId="12" borderId="106" xfId="0" quotePrefix="1" applyNumberFormat="1" applyFont="1" applyFill="1" applyBorder="1" applyAlignment="1" applyProtection="1"/>
    <xf numFmtId="166" fontId="107" fillId="12" borderId="22" xfId="0" quotePrefix="1" applyNumberFormat="1" applyFont="1" applyFill="1" applyBorder="1" applyAlignment="1" applyProtection="1"/>
    <xf numFmtId="166" fontId="106" fillId="10" borderId="76" xfId="0" quotePrefix="1" applyNumberFormat="1" applyFont="1" applyFill="1" applyBorder="1" applyAlignment="1" applyProtection="1"/>
    <xf numFmtId="166" fontId="107" fillId="10" borderId="77" xfId="0" quotePrefix="1" applyNumberFormat="1" applyFont="1" applyFill="1" applyBorder="1" applyAlignment="1" applyProtection="1"/>
    <xf numFmtId="166" fontId="107" fillId="10" borderId="22" xfId="0" quotePrefix="1" applyNumberFormat="1" applyFont="1" applyFill="1" applyBorder="1" applyAlignment="1" applyProtection="1"/>
    <xf numFmtId="0" fontId="37" fillId="10" borderId="107" xfId="9" applyFont="1" applyFill="1" applyBorder="1" applyProtection="1"/>
    <xf numFmtId="0" fontId="37" fillId="10" borderId="33" xfId="9" applyFont="1" applyFill="1" applyBorder="1" applyProtection="1"/>
    <xf numFmtId="0" fontId="37" fillId="10" borderId="19" xfId="9" applyFont="1" applyFill="1" applyBorder="1" applyProtection="1"/>
    <xf numFmtId="173" fontId="41" fillId="8" borderId="108" xfId="0" applyNumberFormat="1" applyFont="1" applyFill="1" applyBorder="1" applyAlignment="1" applyProtection="1">
      <alignment horizontal="center"/>
    </xf>
    <xf numFmtId="173" fontId="43" fillId="16" borderId="108" xfId="0" applyNumberFormat="1" applyFont="1" applyFill="1" applyBorder="1" applyAlignment="1" applyProtection="1">
      <alignment horizontal="center"/>
    </xf>
    <xf numFmtId="173" fontId="108" fillId="8" borderId="108" xfId="0" applyNumberFormat="1" applyFont="1" applyFill="1" applyBorder="1" applyAlignment="1" applyProtection="1">
      <alignment horizontal="center"/>
    </xf>
    <xf numFmtId="173" fontId="109" fillId="16" borderId="108" xfId="0" applyNumberFormat="1" applyFont="1" applyFill="1" applyBorder="1" applyAlignment="1" applyProtection="1">
      <alignment horizontal="center"/>
    </xf>
    <xf numFmtId="173" fontId="41" fillId="9" borderId="108" xfId="0" applyNumberFormat="1" applyFont="1" applyFill="1" applyBorder="1" applyAlignment="1" applyProtection="1">
      <alignment horizontal="center"/>
    </xf>
    <xf numFmtId="173" fontId="43" fillId="9" borderId="108" xfId="0" applyNumberFormat="1" applyFont="1" applyFill="1" applyBorder="1" applyAlignment="1" applyProtection="1">
      <alignment horizontal="center"/>
    </xf>
    <xf numFmtId="173" fontId="110" fillId="9" borderId="108" xfId="0" applyNumberFormat="1" applyFont="1" applyFill="1" applyBorder="1" applyAlignment="1" applyProtection="1">
      <alignment horizontal="center"/>
    </xf>
    <xf numFmtId="173" fontId="109" fillId="9" borderId="108" xfId="0" applyNumberFormat="1" applyFont="1" applyFill="1" applyBorder="1" applyAlignment="1" applyProtection="1">
      <alignment horizontal="center"/>
    </xf>
    <xf numFmtId="173" fontId="41" fillId="7" borderId="108" xfId="0" applyNumberFormat="1" applyFont="1" applyFill="1" applyBorder="1" applyAlignment="1" applyProtection="1">
      <alignment horizontal="center"/>
    </xf>
    <xf numFmtId="173" fontId="42" fillId="7" borderId="108" xfId="0" applyNumberFormat="1" applyFont="1" applyFill="1" applyBorder="1" applyAlignment="1" applyProtection="1">
      <alignment horizontal="center"/>
    </xf>
    <xf numFmtId="173" fontId="111" fillId="7" borderId="108" xfId="0" applyNumberFormat="1" applyFont="1" applyFill="1" applyBorder="1" applyAlignment="1" applyProtection="1">
      <alignment horizontal="center"/>
    </xf>
    <xf numFmtId="173" fontId="112" fillId="7" borderId="108" xfId="0" applyNumberFormat="1" applyFont="1" applyFill="1" applyBorder="1" applyAlignment="1" applyProtection="1">
      <alignment horizontal="center"/>
    </xf>
    <xf numFmtId="173" fontId="20" fillId="2" borderId="109" xfId="0" applyNumberFormat="1" applyFont="1" applyFill="1" applyBorder="1" applyAlignment="1" applyProtection="1">
      <alignment horizontal="center"/>
    </xf>
    <xf numFmtId="173" fontId="27" fillId="2" borderId="110" xfId="0" applyNumberFormat="1" applyFont="1" applyFill="1" applyBorder="1" applyAlignment="1" applyProtection="1">
      <alignment horizontal="center"/>
    </xf>
    <xf numFmtId="173" fontId="98" fillId="2" borderId="109" xfId="0" applyNumberFormat="1" applyFont="1" applyFill="1" applyBorder="1" applyAlignment="1" applyProtection="1">
      <alignment horizontal="center"/>
    </xf>
    <xf numFmtId="173" fontId="98" fillId="2" borderId="110" xfId="0" applyNumberFormat="1" applyFont="1" applyFill="1" applyBorder="1" applyAlignment="1" applyProtection="1">
      <alignment horizontal="center"/>
    </xf>
    <xf numFmtId="166" fontId="11" fillId="12" borderId="109" xfId="0" applyNumberFormat="1" applyFont="1" applyFill="1" applyBorder="1" applyAlignment="1" applyProtection="1">
      <alignment horizontal="center"/>
    </xf>
    <xf numFmtId="166" fontId="36" fillId="12" borderId="96" xfId="0" applyNumberFormat="1" applyFont="1" applyFill="1" applyBorder="1" applyAlignment="1" applyProtection="1">
      <alignment horizontal="center"/>
    </xf>
    <xf numFmtId="166" fontId="11" fillId="16" borderId="110" xfId="0" applyNumberFormat="1" applyFont="1" applyFill="1" applyBorder="1" applyAlignment="1" applyProtection="1">
      <alignment horizontal="center"/>
      <protection locked="0"/>
    </xf>
    <xf numFmtId="166" fontId="36" fillId="16" borderId="97" xfId="0" applyNumberFormat="1" applyFont="1" applyFill="1" applyBorder="1" applyAlignment="1" applyProtection="1">
      <alignment horizontal="center"/>
      <protection locked="0"/>
    </xf>
    <xf numFmtId="38" fontId="8" fillId="17" borderId="33" xfId="10" applyNumberFormat="1" applyFont="1" applyFill="1" applyBorder="1" applyAlignment="1" applyProtection="1"/>
    <xf numFmtId="38" fontId="8" fillId="17" borderId="34" xfId="10" applyNumberFormat="1" applyFont="1" applyFill="1" applyBorder="1" applyAlignment="1" applyProtection="1"/>
    <xf numFmtId="38" fontId="113" fillId="17" borderId="32" xfId="10" applyNumberFormat="1" applyFont="1" applyFill="1" applyBorder="1" applyAlignment="1" applyProtection="1"/>
    <xf numFmtId="175" fontId="3" fillId="20" borderId="61" xfId="0" applyNumberFormat="1" applyFont="1" applyFill="1" applyBorder="1" applyAlignment="1" applyProtection="1"/>
    <xf numFmtId="175" fontId="2" fillId="20" borderId="61" xfId="0" applyNumberFormat="1" applyFont="1" applyFill="1" applyBorder="1" applyAlignment="1" applyProtection="1"/>
    <xf numFmtId="175" fontId="3" fillId="20" borderId="76" xfId="0" applyNumberFormat="1" applyFont="1" applyFill="1" applyBorder="1" applyAlignment="1" applyProtection="1"/>
    <xf numFmtId="175" fontId="2" fillId="20" borderId="77" xfId="0" applyNumberFormat="1" applyFont="1" applyFill="1" applyBorder="1" applyAlignment="1" applyProtection="1"/>
    <xf numFmtId="175" fontId="11" fillId="17" borderId="72" xfId="0" applyNumberFormat="1" applyFont="1" applyFill="1" applyBorder="1" applyAlignment="1" applyProtection="1"/>
    <xf numFmtId="175" fontId="36" fillId="17" borderId="73" xfId="0" applyNumberFormat="1" applyFont="1" applyFill="1" applyBorder="1" applyAlignment="1" applyProtection="1"/>
    <xf numFmtId="175" fontId="11" fillId="17" borderId="1" xfId="0" applyNumberFormat="1" applyFont="1" applyFill="1" applyBorder="1" applyAlignment="1" applyProtection="1"/>
    <xf numFmtId="175" fontId="36" fillId="17" borderId="1" xfId="0" applyNumberFormat="1" applyFont="1" applyFill="1" applyBorder="1" applyAlignment="1" applyProtection="1"/>
    <xf numFmtId="175" fontId="11" fillId="17" borderId="1" xfId="0" applyNumberFormat="1" applyFont="1" applyFill="1" applyBorder="1" applyAlignment="1" applyProtection="1">
      <protection locked="0"/>
    </xf>
    <xf numFmtId="175" fontId="36" fillId="17" borderId="1" xfId="0" applyNumberFormat="1" applyFont="1" applyFill="1" applyBorder="1" applyAlignment="1" applyProtection="1">
      <protection locked="0"/>
    </xf>
    <xf numFmtId="166" fontId="99" fillId="12" borderId="0" xfId="0" quotePrefix="1" applyNumberFormat="1" applyFont="1" applyFill="1" applyBorder="1" applyAlignment="1" applyProtection="1">
      <alignment horizontal="center"/>
    </xf>
    <xf numFmtId="166" fontId="99" fillId="10" borderId="0" xfId="0" quotePrefix="1" applyNumberFormat="1" applyFont="1" applyFill="1" applyBorder="1" applyAlignment="1" applyProtection="1">
      <alignment horizontal="center"/>
    </xf>
    <xf numFmtId="0" fontId="100" fillId="24" borderId="0" xfId="6" applyFont="1" applyFill="1" applyBorder="1" applyAlignment="1" applyProtection="1">
      <alignment horizontal="center"/>
    </xf>
    <xf numFmtId="38" fontId="14" fillId="10" borderId="45" xfId="10" applyNumberFormat="1" applyFont="1" applyFill="1" applyBorder="1" applyAlignment="1" applyProtection="1"/>
    <xf numFmtId="38" fontId="14" fillId="10" borderId="10" xfId="10" applyNumberFormat="1" applyFont="1" applyFill="1" applyBorder="1" applyAlignment="1" applyProtection="1"/>
    <xf numFmtId="38" fontId="14" fillId="10" borderId="42" xfId="10" applyNumberFormat="1" applyFont="1" applyFill="1" applyBorder="1" applyAlignment="1" applyProtection="1"/>
    <xf numFmtId="38" fontId="14" fillId="10" borderId="45" xfId="10" applyNumberFormat="1" applyFont="1" applyFill="1" applyBorder="1" applyAlignment="1" applyProtection="1">
      <alignment horizontal="left"/>
    </xf>
    <xf numFmtId="38" fontId="14" fillId="10" borderId="10" xfId="10" applyNumberFormat="1" applyFont="1" applyFill="1" applyBorder="1" applyAlignment="1" applyProtection="1">
      <alignment horizontal="left"/>
    </xf>
    <xf numFmtId="38" fontId="14" fillId="10" borderId="42" xfId="10" applyNumberFormat="1" applyFont="1" applyFill="1" applyBorder="1" applyAlignment="1" applyProtection="1">
      <alignment horizontal="left"/>
    </xf>
    <xf numFmtId="38" fontId="20" fillId="12" borderId="45" xfId="10" applyNumberFormat="1" applyFont="1" applyFill="1" applyBorder="1" applyAlignment="1" applyProtection="1"/>
    <xf numFmtId="38" fontId="20" fillId="12" borderId="10" xfId="10" applyNumberFormat="1" applyFont="1" applyFill="1" applyBorder="1" applyAlignment="1" applyProtection="1"/>
    <xf numFmtId="175" fontId="3" fillId="12" borderId="46" xfId="0" applyNumberFormat="1" applyFont="1" applyFill="1" applyBorder="1" applyAlignment="1" applyProtection="1"/>
    <xf numFmtId="175" fontId="2" fillId="12" borderId="46" xfId="0" applyNumberFormat="1" applyFont="1" applyFill="1" applyBorder="1" applyAlignment="1" applyProtection="1"/>
    <xf numFmtId="175" fontId="5" fillId="12" borderId="0" xfId="0" applyNumberFormat="1" applyFont="1" applyFill="1" applyBorder="1" applyAlignment="1" applyProtection="1">
      <alignment horizontal="right"/>
    </xf>
    <xf numFmtId="175" fontId="2" fillId="12" borderId="111" xfId="0" applyNumberFormat="1" applyFont="1" applyFill="1" applyBorder="1" applyAlignment="1" applyProtection="1"/>
    <xf numFmtId="38" fontId="20" fillId="12" borderId="106" xfId="10" applyNumberFormat="1" applyFont="1" applyFill="1" applyBorder="1" applyAlignment="1" applyProtection="1"/>
    <xf numFmtId="175" fontId="3" fillId="12" borderId="106" xfId="0" applyNumberFormat="1" applyFont="1" applyFill="1" applyBorder="1" applyAlignment="1" applyProtection="1"/>
    <xf numFmtId="0" fontId="9" fillId="10" borderId="56" xfId="0" applyFont="1" applyFill="1" applyBorder="1" applyAlignment="1" applyProtection="1">
      <alignment horizontal="left"/>
    </xf>
    <xf numFmtId="0" fontId="3" fillId="10" borderId="112" xfId="0" applyFont="1" applyFill="1" applyBorder="1" applyAlignment="1" applyProtection="1">
      <alignment horizontal="left"/>
    </xf>
    <xf numFmtId="0" fontId="3" fillId="10" borderId="113" xfId="0" applyFont="1" applyFill="1" applyBorder="1" applyAlignment="1" applyProtection="1">
      <alignment horizontal="left"/>
    </xf>
    <xf numFmtId="0" fontId="3" fillId="10" borderId="114" xfId="0" applyFont="1" applyFill="1" applyBorder="1" applyAlignment="1" applyProtection="1">
      <alignment horizontal="left"/>
    </xf>
    <xf numFmtId="175" fontId="3" fillId="10" borderId="115" xfId="0" applyNumberFormat="1" applyFont="1" applyFill="1" applyBorder="1" applyAlignment="1" applyProtection="1"/>
    <xf numFmtId="175" fontId="2" fillId="10" borderId="115" xfId="0" applyNumberFormat="1" applyFont="1" applyFill="1" applyBorder="1" applyAlignment="1" applyProtection="1"/>
    <xf numFmtId="0" fontId="1" fillId="12" borderId="0" xfId="5" applyFont="1" applyFill="1" applyAlignment="1" applyProtection="1">
      <alignment horizontal="center"/>
    </xf>
    <xf numFmtId="0" fontId="87" fillId="2" borderId="0" xfId="2" quotePrefix="1" applyFont="1" applyFill="1" applyBorder="1"/>
    <xf numFmtId="181" fontId="26" fillId="10" borderId="0" xfId="3" applyNumberFormat="1" applyFont="1" applyFill="1" applyBorder="1" applyAlignment="1"/>
    <xf numFmtId="182" fontId="26" fillId="12" borderId="59" xfId="3" applyNumberFormat="1" applyFont="1" applyFill="1" applyBorder="1" applyAlignment="1"/>
    <xf numFmtId="182" fontId="26" fillId="12" borderId="9" xfId="3" applyNumberFormat="1" applyFont="1" applyFill="1" applyBorder="1" applyAlignment="1"/>
    <xf numFmtId="182" fontId="26" fillId="12" borderId="12" xfId="3" applyNumberFormat="1" applyFont="1" applyFill="1" applyBorder="1" applyAlignment="1"/>
    <xf numFmtId="182" fontId="26" fillId="19" borderId="59" xfId="3" applyNumberFormat="1" applyFont="1" applyFill="1" applyBorder="1" applyAlignment="1"/>
    <xf numFmtId="182" fontId="26" fillId="19" borderId="9" xfId="3" applyNumberFormat="1" applyFont="1" applyFill="1" applyBorder="1" applyAlignment="1"/>
    <xf numFmtId="182" fontId="26" fillId="19" borderId="12" xfId="3" applyNumberFormat="1" applyFont="1" applyFill="1" applyBorder="1" applyAlignment="1"/>
    <xf numFmtId="186" fontId="26" fillId="10" borderId="0" xfId="2" applyNumberFormat="1" applyFont="1" applyFill="1" applyBorder="1" applyAlignment="1"/>
    <xf numFmtId="175" fontId="3" fillId="10" borderId="116" xfId="0" applyNumberFormat="1" applyFont="1" applyFill="1" applyBorder="1" applyAlignment="1" applyProtection="1"/>
    <xf numFmtId="175" fontId="2" fillId="10" borderId="117" xfId="0" applyNumberFormat="1" applyFont="1" applyFill="1" applyBorder="1" applyAlignment="1" applyProtection="1"/>
    <xf numFmtId="38" fontId="8" fillId="10" borderId="18" xfId="10" applyNumberFormat="1" applyFont="1" applyFill="1" applyBorder="1" applyAlignment="1" applyProtection="1"/>
    <xf numFmtId="38" fontId="8" fillId="10" borderId="33" xfId="10" applyNumberFormat="1" applyFont="1" applyFill="1" applyBorder="1" applyAlignment="1" applyProtection="1"/>
    <xf numFmtId="38" fontId="8" fillId="10" borderId="19" xfId="10" applyNumberFormat="1" applyFont="1" applyFill="1" applyBorder="1" applyAlignment="1" applyProtection="1"/>
    <xf numFmtId="172" fontId="114" fillId="14" borderId="17" xfId="0" applyNumberFormat="1" applyFont="1" applyFill="1" applyBorder="1" applyAlignment="1" applyProtection="1">
      <alignment horizontal="center"/>
    </xf>
    <xf numFmtId="172" fontId="115" fillId="14" borderId="17" xfId="0" applyNumberFormat="1" applyFont="1" applyFill="1" applyBorder="1" applyAlignment="1" applyProtection="1">
      <alignment horizontal="center"/>
    </xf>
    <xf numFmtId="179" fontId="90" fillId="14" borderId="17" xfId="0" quotePrefix="1" applyNumberFormat="1" applyFont="1" applyFill="1" applyBorder="1" applyAlignment="1" applyProtection="1">
      <alignment horizontal="center"/>
    </xf>
    <xf numFmtId="171" fontId="91" fillId="15" borderId="17" xfId="0" quotePrefix="1" applyNumberFormat="1" applyFont="1" applyFill="1" applyBorder="1" applyAlignment="1" applyProtection="1">
      <alignment horizontal="center"/>
    </xf>
    <xf numFmtId="179" fontId="96" fillId="15" borderId="17" xfId="0" quotePrefix="1" applyNumberFormat="1" applyFont="1" applyFill="1" applyBorder="1" applyAlignment="1" applyProtection="1">
      <alignment horizontal="center"/>
    </xf>
    <xf numFmtId="171" fontId="96" fillId="15" borderId="17" xfId="0" quotePrefix="1" applyNumberFormat="1" applyFont="1" applyFill="1" applyBorder="1" applyAlignment="1" applyProtection="1">
      <alignment horizontal="center"/>
    </xf>
    <xf numFmtId="171" fontId="103" fillId="23" borderId="17" xfId="0" quotePrefix="1" applyNumberFormat="1" applyFont="1" applyFill="1" applyBorder="1" applyAlignment="1" applyProtection="1">
      <alignment horizontal="center"/>
    </xf>
    <xf numFmtId="179" fontId="97" fillId="23" borderId="17" xfId="0" quotePrefix="1" applyNumberFormat="1" applyFont="1" applyFill="1" applyBorder="1" applyAlignment="1" applyProtection="1">
      <alignment horizontal="center"/>
    </xf>
    <xf numFmtId="175" fontId="3" fillId="10" borderId="17" xfId="0" applyNumberFormat="1" applyFont="1" applyFill="1" applyBorder="1" applyAlignment="1" applyProtection="1">
      <protection locked="0"/>
    </xf>
    <xf numFmtId="175" fontId="2" fillId="10" borderId="17" xfId="0" applyNumberFormat="1" applyFont="1" applyFill="1" applyBorder="1" applyAlignment="1" applyProtection="1">
      <protection locked="0"/>
    </xf>
    <xf numFmtId="38" fontId="116" fillId="22" borderId="18" xfId="10" applyNumberFormat="1" applyFont="1" applyFill="1" applyBorder="1" applyAlignment="1" applyProtection="1"/>
    <xf numFmtId="175" fontId="3" fillId="25" borderId="17" xfId="0" applyNumberFormat="1" applyFont="1" applyFill="1" applyBorder="1" applyAlignment="1" applyProtection="1"/>
    <xf numFmtId="175" fontId="2" fillId="25" borderId="17" xfId="0" applyNumberFormat="1" applyFont="1" applyFill="1" applyBorder="1" applyAlignment="1" applyProtection="1"/>
    <xf numFmtId="0" fontId="2" fillId="12" borderId="18" xfId="0" applyFont="1" applyFill="1" applyBorder="1" applyAlignment="1" applyProtection="1">
      <alignment horizontal="left"/>
    </xf>
    <xf numFmtId="0" fontId="36" fillId="16" borderId="18" xfId="0" applyFont="1" applyFill="1" applyBorder="1" applyAlignment="1" applyProtection="1">
      <alignment horizontal="left"/>
    </xf>
    <xf numFmtId="175" fontId="3" fillId="25" borderId="118" xfId="0" applyNumberFormat="1" applyFont="1" applyFill="1" applyBorder="1" applyAlignment="1" applyProtection="1"/>
    <xf numFmtId="175" fontId="2" fillId="25" borderId="119" xfId="0" applyNumberFormat="1" applyFont="1" applyFill="1" applyBorder="1" applyAlignment="1" applyProtection="1"/>
    <xf numFmtId="175" fontId="3" fillId="10" borderId="118" xfId="0" applyNumberFormat="1" applyFont="1" applyFill="1" applyBorder="1" applyAlignment="1" applyProtection="1"/>
    <xf numFmtId="175" fontId="2" fillId="10" borderId="119" xfId="0" applyNumberFormat="1" applyFont="1" applyFill="1" applyBorder="1" applyAlignment="1" applyProtection="1"/>
    <xf numFmtId="171" fontId="3" fillId="10" borderId="109" xfId="0" quotePrefix="1" applyNumberFormat="1" applyFont="1" applyFill="1" applyBorder="1" applyAlignment="1" applyProtection="1">
      <alignment horizontal="center"/>
    </xf>
    <xf numFmtId="179" fontId="2" fillId="10" borderId="96" xfId="0" quotePrefix="1" applyNumberFormat="1" applyFont="1" applyFill="1" applyBorder="1" applyAlignment="1" applyProtection="1">
      <alignment horizontal="center"/>
    </xf>
    <xf numFmtId="179" fontId="2" fillId="10" borderId="97" xfId="0" quotePrefix="1" applyNumberFormat="1" applyFont="1" applyFill="1" applyBorder="1" applyAlignment="1" applyProtection="1">
      <alignment horizontal="center"/>
    </xf>
    <xf numFmtId="173" fontId="27" fillId="2" borderId="109" xfId="0" applyNumberFormat="1" applyFont="1" applyFill="1" applyBorder="1" applyAlignment="1" applyProtection="1">
      <alignment horizontal="center"/>
    </xf>
    <xf numFmtId="194" fontId="26" fillId="10" borderId="0" xfId="3" applyNumberFormat="1" applyFont="1" applyFill="1" applyBorder="1" applyAlignment="1"/>
    <xf numFmtId="169" fontId="26" fillId="10" borderId="0" xfId="2" applyNumberFormat="1" applyFont="1" applyFill="1" applyBorder="1" applyAlignment="1"/>
    <xf numFmtId="171" fontId="26" fillId="10" borderId="0" xfId="2" applyNumberFormat="1" applyFont="1" applyFill="1" applyBorder="1" applyAlignment="1"/>
    <xf numFmtId="181" fontId="19" fillId="25" borderId="10" xfId="3" applyNumberFormat="1" applyFont="1" applyFill="1" applyBorder="1" applyAlignment="1"/>
    <xf numFmtId="181" fontId="19" fillId="25" borderId="59" xfId="3" applyNumberFormat="1" applyFont="1" applyFill="1" applyBorder="1" applyAlignment="1"/>
    <xf numFmtId="181" fontId="19" fillId="25" borderId="11" xfId="3" applyNumberFormat="1" applyFont="1" applyFill="1" applyBorder="1" applyAlignment="1"/>
    <xf numFmtId="181" fontId="19" fillId="25" borderId="12" xfId="3" applyNumberFormat="1" applyFont="1" applyFill="1" applyBorder="1" applyAlignment="1"/>
    <xf numFmtId="0" fontId="7" fillId="25" borderId="58" xfId="2" quotePrefix="1" applyFont="1" applyFill="1" applyBorder="1"/>
    <xf numFmtId="0" fontId="7" fillId="25" borderId="10" xfId="2" applyFont="1" applyFill="1" applyBorder="1"/>
    <xf numFmtId="0" fontId="7" fillId="25" borderId="16" xfId="2" quotePrefix="1" applyFont="1" applyFill="1" applyBorder="1"/>
    <xf numFmtId="0" fontId="7" fillId="25" borderId="11" xfId="2" applyFont="1" applyFill="1" applyBorder="1"/>
    <xf numFmtId="195" fontId="117" fillId="14" borderId="92" xfId="0" quotePrefix="1" applyNumberFormat="1" applyFont="1" applyFill="1" applyBorder="1" applyAlignment="1" applyProtection="1">
      <alignment horizontal="center"/>
    </xf>
    <xf numFmtId="195" fontId="91" fillId="15" borderId="92" xfId="0" quotePrefix="1" applyNumberFormat="1" applyFont="1" applyFill="1" applyBorder="1" applyAlignment="1" applyProtection="1">
      <alignment horizontal="center"/>
    </xf>
    <xf numFmtId="195" fontId="103" fillId="23" borderId="92" xfId="0" quotePrefix="1" applyNumberFormat="1" applyFont="1" applyFill="1" applyBorder="1" applyAlignment="1" applyProtection="1">
      <alignment horizontal="center"/>
    </xf>
    <xf numFmtId="195" fontId="3" fillId="10" borderId="120" xfId="0" quotePrefix="1" applyNumberFormat="1" applyFont="1" applyFill="1" applyBorder="1" applyAlignment="1" applyProtection="1">
      <alignment horizontal="center"/>
    </xf>
    <xf numFmtId="195" fontId="118" fillId="12" borderId="35" xfId="0" applyNumberFormat="1" applyFont="1" applyFill="1" applyBorder="1" applyAlignment="1" applyProtection="1">
      <alignment horizontal="center"/>
      <protection locked="0"/>
    </xf>
    <xf numFmtId="195" fontId="117" fillId="14" borderId="17" xfId="0" applyNumberFormat="1" applyFont="1" applyFill="1" applyBorder="1" applyAlignment="1" applyProtection="1">
      <alignment horizontal="center"/>
    </xf>
    <xf numFmtId="195" fontId="91" fillId="15" borderId="17" xfId="0" quotePrefix="1" applyNumberFormat="1" applyFont="1" applyFill="1" applyBorder="1" applyAlignment="1" applyProtection="1">
      <alignment horizontal="center"/>
    </xf>
    <xf numFmtId="195" fontId="103" fillId="23" borderId="17" xfId="0" quotePrefix="1" applyNumberFormat="1" applyFont="1" applyFill="1" applyBorder="1" applyAlignment="1" applyProtection="1">
      <alignment horizontal="center"/>
    </xf>
    <xf numFmtId="195" fontId="3" fillId="10" borderId="110" xfId="0" quotePrefix="1" applyNumberFormat="1" applyFont="1" applyFill="1" applyBorder="1" applyAlignment="1" applyProtection="1">
      <alignment horizontal="center"/>
    </xf>
    <xf numFmtId="195" fontId="119" fillId="10" borderId="35" xfId="0" applyNumberFormat="1" applyFont="1" applyFill="1" applyBorder="1" applyAlignment="1" applyProtection="1">
      <alignment horizontal="center"/>
    </xf>
    <xf numFmtId="171" fontId="26" fillId="12" borderId="0" xfId="2" applyNumberFormat="1" applyFont="1" applyFill="1" applyBorder="1" applyAlignment="1">
      <alignment horizontal="center"/>
    </xf>
    <xf numFmtId="185" fontId="26" fillId="10" borderId="0" xfId="2" applyNumberFormat="1" applyFont="1" applyFill="1" applyBorder="1" applyAlignment="1">
      <alignment horizontal="center"/>
    </xf>
    <xf numFmtId="0" fontId="20" fillId="7" borderId="121" xfId="2" applyFont="1" applyFill="1" applyBorder="1"/>
    <xf numFmtId="0" fontId="8" fillId="7" borderId="122" xfId="2" applyFont="1" applyFill="1" applyBorder="1"/>
    <xf numFmtId="0" fontId="8" fillId="7" borderId="123" xfId="2" applyFont="1" applyFill="1" applyBorder="1"/>
    <xf numFmtId="0" fontId="15" fillId="2" borderId="0" xfId="2" applyFont="1" applyFill="1" applyBorder="1"/>
    <xf numFmtId="168" fontId="26" fillId="12" borderId="0" xfId="2" applyNumberFormat="1" applyFont="1" applyFill="1" applyBorder="1" applyAlignment="1">
      <alignment horizontal="left"/>
    </xf>
    <xf numFmtId="168" fontId="29" fillId="19" borderId="0" xfId="2" applyNumberFormat="1" applyFont="1" applyFill="1" applyBorder="1" applyAlignment="1">
      <alignment horizontal="center"/>
    </xf>
    <xf numFmtId="171" fontId="29" fillId="19" borderId="0" xfId="2" applyNumberFormat="1" applyFont="1" applyFill="1" applyBorder="1" applyAlignment="1">
      <alignment horizontal="center"/>
    </xf>
    <xf numFmtId="168" fontId="26" fillId="10" borderId="0" xfId="2" applyNumberFormat="1" applyFont="1" applyFill="1" applyBorder="1" applyAlignment="1"/>
    <xf numFmtId="0" fontId="8" fillId="10" borderId="0" xfId="2" applyFont="1" applyFill="1"/>
    <xf numFmtId="171" fontId="26" fillId="19" borderId="0" xfId="2" applyNumberFormat="1" applyFont="1" applyFill="1" applyBorder="1" applyAlignment="1">
      <alignment horizontal="center"/>
    </xf>
    <xf numFmtId="171" fontId="15" fillId="10" borderId="0" xfId="2" applyNumberFormat="1" applyFont="1" applyFill="1" applyBorder="1" applyAlignment="1"/>
    <xf numFmtId="0" fontId="15" fillId="2" borderId="0" xfId="2" quotePrefix="1" applyFont="1" applyFill="1" applyBorder="1"/>
    <xf numFmtId="181" fontId="15" fillId="10" borderId="0" xfId="3" applyNumberFormat="1" applyFont="1" applyFill="1" applyBorder="1" applyAlignment="1">
      <alignment horizontal="left"/>
    </xf>
    <xf numFmtId="0" fontId="15" fillId="12" borderId="58" xfId="2" quotePrefix="1" applyFont="1" applyFill="1" applyBorder="1"/>
    <xf numFmtId="0" fontId="15" fillId="12" borderId="10" xfId="2" quotePrefix="1" applyFont="1" applyFill="1" applyBorder="1"/>
    <xf numFmtId="0" fontId="15" fillId="12" borderId="8" xfId="2" quotePrefix="1" applyFont="1" applyFill="1" applyBorder="1"/>
    <xf numFmtId="0" fontId="15" fillId="12" borderId="0" xfId="2" quotePrefix="1" applyFont="1" applyFill="1" applyBorder="1"/>
    <xf numFmtId="0" fontId="15" fillId="12" borderId="16" xfId="2" quotePrefix="1" applyFont="1" applyFill="1" applyBorder="1"/>
    <xf numFmtId="0" fontId="15" fillId="12" borderId="11" xfId="2" quotePrefix="1" applyFont="1" applyFill="1" applyBorder="1"/>
    <xf numFmtId="0" fontId="15" fillId="19" borderId="58" xfId="2" quotePrefix="1" applyFont="1" applyFill="1" applyBorder="1"/>
    <xf numFmtId="0" fontId="15" fillId="19" borderId="10" xfId="2" quotePrefix="1" applyFont="1" applyFill="1" applyBorder="1"/>
    <xf numFmtId="0" fontId="15" fillId="19" borderId="8" xfId="2" quotePrefix="1" applyFont="1" applyFill="1" applyBorder="1"/>
    <xf numFmtId="0" fontId="15" fillId="19" borderId="0" xfId="2" quotePrefix="1" applyFont="1" applyFill="1" applyBorder="1"/>
    <xf numFmtId="0" fontId="15" fillId="19" borderId="16" xfId="2" quotePrefix="1" applyFont="1" applyFill="1" applyBorder="1"/>
    <xf numFmtId="0" fontId="15" fillId="19" borderId="11" xfId="2" quotePrefix="1" applyFont="1" applyFill="1" applyBorder="1"/>
    <xf numFmtId="181" fontId="15" fillId="10" borderId="0" xfId="3" applyNumberFormat="1" applyFont="1" applyFill="1" applyBorder="1" applyAlignment="1"/>
    <xf numFmtId="0" fontId="20" fillId="12" borderId="58" xfId="2" applyFont="1" applyFill="1" applyBorder="1"/>
    <xf numFmtId="170" fontId="80" fillId="12" borderId="59" xfId="2" applyNumberFormat="1" applyFont="1" applyFill="1" applyBorder="1" applyAlignment="1">
      <alignment horizontal="center"/>
    </xf>
    <xf numFmtId="170" fontId="80" fillId="10" borderId="0" xfId="2" applyNumberFormat="1" applyFont="1" applyFill="1" applyBorder="1" applyAlignment="1">
      <alignment horizontal="center"/>
    </xf>
    <xf numFmtId="0" fontId="20" fillId="12" borderId="16" xfId="2" applyFont="1" applyFill="1" applyBorder="1"/>
    <xf numFmtId="169" fontId="77" fillId="10" borderId="0" xfId="2" applyNumberFormat="1" applyFont="1" applyFill="1" applyBorder="1" applyAlignment="1"/>
    <xf numFmtId="170" fontId="77" fillId="2" borderId="0" xfId="2" applyNumberFormat="1" applyFont="1" applyFill="1" applyBorder="1" applyAlignment="1"/>
    <xf numFmtId="194" fontId="77" fillId="10" borderId="0" xfId="3" applyNumberFormat="1" applyFont="1" applyFill="1" applyBorder="1" applyAlignment="1"/>
    <xf numFmtId="0" fontId="8" fillId="12" borderId="58" xfId="2" applyFont="1" applyFill="1" applyBorder="1"/>
    <xf numFmtId="171" fontId="8" fillId="12" borderId="10" xfId="2" applyNumberFormat="1" applyFont="1" applyFill="1" applyBorder="1" applyAlignment="1">
      <alignment horizontal="left"/>
    </xf>
    <xf numFmtId="171" fontId="8" fillId="12" borderId="59" xfId="2" applyNumberFormat="1" applyFont="1" applyFill="1" applyBorder="1" applyAlignment="1">
      <alignment horizontal="left"/>
    </xf>
    <xf numFmtId="0" fontId="8" fillId="12" borderId="8" xfId="2" applyFont="1" applyFill="1" applyBorder="1"/>
    <xf numFmtId="168" fontId="77" fillId="12" borderId="0" xfId="2" applyNumberFormat="1" applyFont="1" applyFill="1" applyBorder="1" applyAlignment="1">
      <alignment horizontal="center"/>
    </xf>
    <xf numFmtId="0" fontId="8" fillId="12" borderId="9" xfId="2" applyFont="1" applyFill="1" applyBorder="1"/>
    <xf numFmtId="169" fontId="77" fillId="12" borderId="0" xfId="2" applyNumberFormat="1" applyFont="1" applyFill="1" applyBorder="1"/>
    <xf numFmtId="0" fontId="8" fillId="12" borderId="16" xfId="2" applyFont="1" applyFill="1" applyBorder="1"/>
    <xf numFmtId="169" fontId="77" fillId="12" borderId="11" xfId="2" applyNumberFormat="1" applyFont="1" applyFill="1" applyBorder="1"/>
    <xf numFmtId="168" fontId="77" fillId="12" borderId="11" xfId="2" applyNumberFormat="1" applyFont="1" applyFill="1" applyBorder="1" applyAlignment="1">
      <alignment horizontal="left"/>
    </xf>
    <xf numFmtId="185" fontId="26" fillId="10" borderId="0" xfId="2" applyNumberFormat="1" applyFont="1" applyFill="1" applyBorder="1" applyAlignment="1">
      <alignment horizontal="center"/>
    </xf>
    <xf numFmtId="169" fontId="26" fillId="10" borderId="0" xfId="2" applyNumberFormat="1" applyFont="1" applyFill="1" applyBorder="1" applyAlignment="1">
      <alignment horizontal="left"/>
    </xf>
    <xf numFmtId="188" fontId="64" fillId="19" borderId="0" xfId="3" applyNumberFormat="1" applyFont="1" applyFill="1" applyBorder="1" applyAlignment="1">
      <alignment horizontal="center"/>
    </xf>
    <xf numFmtId="189" fontId="64" fillId="19" borderId="11" xfId="3" applyNumberFormat="1" applyFont="1" applyFill="1" applyBorder="1" applyAlignment="1">
      <alignment horizontal="center"/>
    </xf>
    <xf numFmtId="187" fontId="64" fillId="19" borderId="10" xfId="3" applyNumberFormat="1" applyFont="1" applyFill="1" applyBorder="1" applyAlignment="1">
      <alignment horizontal="center"/>
    </xf>
    <xf numFmtId="187" fontId="64" fillId="12" borderId="10" xfId="3" applyNumberFormat="1" applyFont="1" applyFill="1" applyBorder="1" applyAlignment="1">
      <alignment horizontal="center"/>
    </xf>
    <xf numFmtId="171" fontId="26" fillId="12" borderId="0" xfId="2" applyNumberFormat="1" applyFont="1" applyFill="1" applyBorder="1" applyAlignment="1">
      <alignment horizontal="center"/>
    </xf>
    <xf numFmtId="169" fontId="26" fillId="10" borderId="0" xfId="2" applyNumberFormat="1" applyFont="1" applyFill="1" applyBorder="1" applyAlignment="1">
      <alignment horizontal="center"/>
    </xf>
    <xf numFmtId="183" fontId="64" fillId="19" borderId="0" xfId="3" applyNumberFormat="1" applyFont="1" applyFill="1" applyBorder="1" applyAlignment="1">
      <alignment horizontal="center"/>
    </xf>
    <xf numFmtId="188" fontId="64" fillId="12" borderId="0" xfId="3" applyNumberFormat="1" applyFont="1" applyFill="1" applyBorder="1" applyAlignment="1">
      <alignment horizontal="center"/>
    </xf>
    <xf numFmtId="189" fontId="64" fillId="12" borderId="11" xfId="3" applyNumberFormat="1" applyFont="1" applyFill="1" applyBorder="1" applyAlignment="1">
      <alignment horizontal="center"/>
    </xf>
    <xf numFmtId="181" fontId="26" fillId="10" borderId="0" xfId="3" applyNumberFormat="1" applyFont="1" applyFill="1" applyBorder="1" applyAlignment="1">
      <alignment horizontal="center"/>
    </xf>
    <xf numFmtId="181" fontId="26" fillId="19" borderId="0" xfId="3" applyNumberFormat="1" applyFont="1" applyFill="1" applyBorder="1" applyAlignment="1">
      <alignment horizontal="center"/>
    </xf>
    <xf numFmtId="182" fontId="64" fillId="19" borderId="10" xfId="3" applyNumberFormat="1" applyFont="1" applyFill="1" applyBorder="1" applyAlignment="1">
      <alignment horizontal="center"/>
    </xf>
    <xf numFmtId="184" fontId="64" fillId="12" borderId="11" xfId="3" applyNumberFormat="1" applyFont="1" applyFill="1" applyBorder="1" applyAlignment="1">
      <alignment horizontal="center"/>
    </xf>
    <xf numFmtId="181" fontId="26" fillId="12" borderId="0" xfId="3" applyNumberFormat="1" applyFont="1" applyFill="1" applyBorder="1" applyAlignment="1">
      <alignment horizontal="center"/>
    </xf>
    <xf numFmtId="180" fontId="7" fillId="7" borderId="122" xfId="3" applyNumberFormat="1" applyFont="1" applyFill="1" applyBorder="1" applyAlignment="1">
      <alignment horizontal="center"/>
    </xf>
    <xf numFmtId="171" fontId="26" fillId="10" borderId="0" xfId="2" applyNumberFormat="1" applyFont="1" applyFill="1" applyBorder="1" applyAlignment="1">
      <alignment horizontal="center"/>
    </xf>
    <xf numFmtId="169" fontId="26" fillId="19" borderId="0" xfId="2" applyNumberFormat="1" applyFont="1" applyFill="1" applyBorder="1" applyAlignment="1">
      <alignment horizontal="center"/>
    </xf>
    <xf numFmtId="170" fontId="77" fillId="2" borderId="0" xfId="2" applyNumberFormat="1" applyFont="1" applyFill="1" applyBorder="1" applyAlignment="1">
      <alignment horizontal="left"/>
    </xf>
    <xf numFmtId="184" fontId="64" fillId="19" borderId="11" xfId="3" applyNumberFormat="1" applyFont="1" applyFill="1" applyBorder="1" applyAlignment="1">
      <alignment horizontal="center"/>
    </xf>
    <xf numFmtId="182" fontId="64" fillId="12" borderId="10" xfId="3" applyNumberFormat="1" applyFont="1" applyFill="1" applyBorder="1" applyAlignment="1">
      <alignment horizontal="center"/>
    </xf>
    <xf numFmtId="183" fontId="64" fillId="12" borderId="0" xfId="3" applyNumberFormat="1" applyFont="1" applyFill="1" applyBorder="1" applyAlignment="1">
      <alignment horizontal="center"/>
    </xf>
    <xf numFmtId="168" fontId="26" fillId="12" borderId="0" xfId="2" applyNumberFormat="1" applyFont="1" applyFill="1" applyBorder="1" applyAlignment="1">
      <alignment horizontal="center"/>
    </xf>
    <xf numFmtId="169" fontId="77" fillId="10" borderId="0" xfId="2" applyNumberFormat="1" applyFont="1" applyFill="1" applyBorder="1" applyAlignment="1">
      <alignment horizontal="left"/>
    </xf>
    <xf numFmtId="194" fontId="26" fillId="10" borderId="0" xfId="3" applyNumberFormat="1" applyFont="1" applyFill="1" applyBorder="1" applyAlignment="1">
      <alignment horizontal="center"/>
    </xf>
    <xf numFmtId="171" fontId="26" fillId="19" borderId="0" xfId="2" applyNumberFormat="1" applyFont="1" applyFill="1" applyBorder="1" applyAlignment="1">
      <alignment horizontal="center"/>
    </xf>
    <xf numFmtId="170" fontId="77" fillId="12" borderId="10" xfId="2" applyNumberFormat="1" applyFont="1" applyFill="1" applyBorder="1" applyAlignment="1">
      <alignment horizontal="center"/>
    </xf>
    <xf numFmtId="169" fontId="7" fillId="10" borderId="0" xfId="2" applyNumberFormat="1" applyFont="1" applyFill="1" applyBorder="1" applyAlignment="1">
      <alignment horizontal="left"/>
    </xf>
    <xf numFmtId="170" fontId="20" fillId="10" borderId="0" xfId="2" applyNumberFormat="1" applyFont="1" applyFill="1" applyBorder="1" applyAlignment="1">
      <alignment horizontal="left"/>
    </xf>
    <xf numFmtId="169" fontId="77" fillId="10" borderId="0" xfId="2" applyNumberFormat="1" applyFont="1" applyFill="1" applyBorder="1" applyAlignment="1">
      <alignment horizontal="center"/>
    </xf>
    <xf numFmtId="170" fontId="77" fillId="2" borderId="0" xfId="2" applyNumberFormat="1" applyFont="1" applyFill="1" applyBorder="1" applyAlignment="1">
      <alignment horizontal="center"/>
    </xf>
    <xf numFmtId="0" fontId="120" fillId="26" borderId="0" xfId="8" applyFont="1" applyFill="1" applyBorder="1" applyAlignment="1">
      <alignment horizontal="center"/>
    </xf>
    <xf numFmtId="192" fontId="121" fillId="26" borderId="0" xfId="8" applyNumberFormat="1" applyFont="1" applyFill="1" applyBorder="1" applyAlignment="1">
      <alignment horizontal="center"/>
    </xf>
    <xf numFmtId="194" fontId="26" fillId="10" borderId="0" xfId="3" applyNumberFormat="1" applyFont="1" applyFill="1" applyBorder="1" applyAlignment="1">
      <alignment horizontal="left"/>
    </xf>
    <xf numFmtId="190" fontId="131" fillId="22" borderId="33" xfId="10" applyNumberFormat="1" applyFont="1" applyFill="1" applyBorder="1" applyAlignment="1" applyProtection="1">
      <alignment horizontal="left"/>
    </xf>
    <xf numFmtId="190" fontId="131" fillId="22" borderId="19" xfId="10" applyNumberFormat="1" applyFont="1" applyFill="1" applyBorder="1" applyAlignment="1" applyProtection="1">
      <alignment horizontal="left"/>
    </xf>
    <xf numFmtId="0" fontId="121" fillId="27" borderId="0" xfId="2" quotePrefix="1" applyFont="1" applyFill="1" applyAlignment="1" applyProtection="1">
      <alignment horizontal="center"/>
    </xf>
    <xf numFmtId="193" fontId="121" fillId="27" borderId="0" xfId="2" quotePrefix="1" applyNumberFormat="1" applyFont="1" applyFill="1" applyAlignment="1" applyProtection="1">
      <alignment horizontal="center"/>
    </xf>
    <xf numFmtId="38" fontId="15" fillId="10" borderId="52" xfId="10" applyNumberFormat="1" applyFont="1" applyFill="1" applyBorder="1" applyAlignment="1" applyProtection="1">
      <alignment horizontal="center" wrapText="1"/>
    </xf>
    <xf numFmtId="38" fontId="15" fillId="10" borderId="35" xfId="10" applyNumberFormat="1" applyFont="1" applyFill="1" applyBorder="1" applyAlignment="1" applyProtection="1">
      <alignment horizontal="center"/>
    </xf>
    <xf numFmtId="38" fontId="15" fillId="10" borderId="36" xfId="10" applyNumberFormat="1" applyFont="1" applyFill="1" applyBorder="1" applyAlignment="1" applyProtection="1">
      <alignment horizontal="center"/>
    </xf>
    <xf numFmtId="38" fontId="15" fillId="10" borderId="49" xfId="10" applyNumberFormat="1" applyFont="1" applyFill="1" applyBorder="1" applyAlignment="1" applyProtection="1">
      <alignment horizontal="center" wrapText="1"/>
    </xf>
    <xf numFmtId="38" fontId="132" fillId="10" borderId="37" xfId="10" applyNumberFormat="1" applyFont="1" applyFill="1" applyBorder="1" applyAlignment="1" applyProtection="1">
      <alignment horizontal="center"/>
    </xf>
    <xf numFmtId="38" fontId="132" fillId="10" borderId="38" xfId="10" applyNumberFormat="1" applyFont="1" applyFill="1" applyBorder="1" applyAlignment="1" applyProtection="1">
      <alignment horizontal="center"/>
    </xf>
    <xf numFmtId="38" fontId="15" fillId="10" borderId="50" xfId="10" applyNumberFormat="1" applyFont="1" applyFill="1" applyBorder="1" applyAlignment="1" applyProtection="1">
      <alignment horizontal="center" wrapText="1"/>
    </xf>
    <xf numFmtId="38" fontId="132" fillId="10" borderId="39" xfId="10" applyNumberFormat="1" applyFont="1" applyFill="1" applyBorder="1" applyAlignment="1" applyProtection="1">
      <alignment horizontal="center"/>
    </xf>
    <xf numFmtId="38" fontId="132" fillId="10" borderId="40" xfId="10" applyNumberFormat="1" applyFont="1" applyFill="1" applyBorder="1" applyAlignment="1" applyProtection="1">
      <alignment horizontal="center"/>
    </xf>
    <xf numFmtId="0" fontId="3" fillId="10" borderId="56" xfId="5" applyFont="1" applyFill="1" applyBorder="1" applyAlignment="1" applyProtection="1">
      <alignment horizontal="center"/>
    </xf>
    <xf numFmtId="0" fontId="3" fillId="10" borderId="28" xfId="5" applyFont="1" applyFill="1" applyBorder="1" applyAlignment="1" applyProtection="1">
      <alignment horizontal="center"/>
    </xf>
    <xf numFmtId="0" fontId="3" fillId="10" borderId="29" xfId="5" applyFont="1" applyFill="1" applyBorder="1" applyAlignment="1" applyProtection="1">
      <alignment horizontal="center"/>
    </xf>
    <xf numFmtId="0" fontId="3" fillId="10" borderId="112" xfId="5" applyFont="1" applyFill="1" applyBorder="1" applyAlignment="1" applyProtection="1">
      <alignment horizontal="center"/>
    </xf>
    <xf numFmtId="0" fontId="3" fillId="10" borderId="113" xfId="5" applyFont="1" applyFill="1" applyBorder="1" applyAlignment="1" applyProtection="1">
      <alignment horizontal="center"/>
    </xf>
    <xf numFmtId="0" fontId="3" fillId="10" borderId="114" xfId="5" applyFont="1" applyFill="1" applyBorder="1" applyAlignment="1" applyProtection="1">
      <alignment horizontal="center"/>
    </xf>
    <xf numFmtId="1" fontId="59" fillId="10" borderId="18" xfId="0" applyNumberFormat="1" applyFont="1" applyFill="1" applyBorder="1" applyAlignment="1" applyProtection="1">
      <alignment horizontal="center"/>
      <protection locked="0"/>
    </xf>
    <xf numFmtId="1" fontId="59" fillId="10" borderId="33" xfId="0" applyNumberFormat="1" applyFont="1" applyFill="1" applyBorder="1" applyAlignment="1" applyProtection="1">
      <alignment horizontal="center"/>
      <protection locked="0"/>
    </xf>
    <xf numFmtId="1" fontId="59" fillId="10" borderId="19" xfId="0" applyNumberFormat="1" applyFont="1" applyFill="1" applyBorder="1" applyAlignment="1" applyProtection="1">
      <alignment horizontal="center"/>
      <protection locked="0"/>
    </xf>
    <xf numFmtId="0" fontId="100" fillId="22" borderId="106" xfId="6" applyFont="1" applyFill="1" applyBorder="1" applyAlignment="1" applyProtection="1">
      <alignment horizontal="center"/>
    </xf>
    <xf numFmtId="38" fontId="8" fillId="10" borderId="50" xfId="10" applyNumberFormat="1" applyFont="1" applyFill="1" applyBorder="1" applyAlignment="1" applyProtection="1">
      <alignment horizontal="center"/>
    </xf>
    <xf numFmtId="38" fontId="8" fillId="10" borderId="39" xfId="10" applyNumberFormat="1" applyFont="1" applyFill="1" applyBorder="1" applyAlignment="1" applyProtection="1">
      <alignment horizontal="center"/>
    </xf>
    <xf numFmtId="38" fontId="8" fillId="10" borderId="40" xfId="10" applyNumberFormat="1" applyFont="1" applyFill="1" applyBorder="1" applyAlignment="1" applyProtection="1">
      <alignment horizontal="center"/>
    </xf>
    <xf numFmtId="38" fontId="20" fillId="19" borderId="32" xfId="10" applyNumberFormat="1" applyFont="1" applyFill="1" applyBorder="1" applyAlignment="1" applyProtection="1">
      <alignment horizontal="center"/>
    </xf>
    <xf numFmtId="38" fontId="20" fillId="19" borderId="33" xfId="10" applyNumberFormat="1" applyFont="1" applyFill="1" applyBorder="1" applyAlignment="1" applyProtection="1">
      <alignment horizontal="center"/>
    </xf>
    <xf numFmtId="38" fontId="20" fillId="19" borderId="34" xfId="10" applyNumberFormat="1" applyFont="1" applyFill="1" applyBorder="1" applyAlignment="1" applyProtection="1">
      <alignment horizontal="center"/>
    </xf>
    <xf numFmtId="38" fontId="8" fillId="10" borderId="52" xfId="10" applyNumberFormat="1" applyFont="1" applyFill="1" applyBorder="1" applyAlignment="1" applyProtection="1">
      <alignment horizontal="center"/>
    </xf>
    <xf numFmtId="38" fontId="8" fillId="10" borderId="35" xfId="10" applyNumberFormat="1" applyFont="1" applyFill="1" applyBorder="1" applyAlignment="1" applyProtection="1">
      <alignment horizontal="center"/>
    </xf>
    <xf numFmtId="38" fontId="8" fillId="10" borderId="36" xfId="10" applyNumberFormat="1" applyFont="1" applyFill="1" applyBorder="1" applyAlignment="1" applyProtection="1">
      <alignment horizontal="center"/>
    </xf>
    <xf numFmtId="38" fontId="8" fillId="10" borderId="49" xfId="10" applyNumberFormat="1" applyFont="1" applyFill="1" applyBorder="1" applyAlignment="1" applyProtection="1">
      <alignment horizontal="center"/>
    </xf>
    <xf numFmtId="38" fontId="8" fillId="10" borderId="37" xfId="10" applyNumberFormat="1" applyFont="1" applyFill="1" applyBorder="1" applyAlignment="1" applyProtection="1">
      <alignment horizontal="center"/>
    </xf>
    <xf numFmtId="38" fontId="8" fillId="10" borderId="38" xfId="10" applyNumberFormat="1" applyFont="1" applyFill="1" applyBorder="1" applyAlignment="1" applyProtection="1">
      <alignment horizontal="center"/>
    </xf>
    <xf numFmtId="38" fontId="26" fillId="17" borderId="41" xfId="10" applyNumberFormat="1" applyFont="1" applyFill="1" applyBorder="1" applyAlignment="1" applyProtection="1">
      <alignment horizontal="center"/>
    </xf>
    <xf numFmtId="38" fontId="26" fillId="17" borderId="43" xfId="10" applyNumberFormat="1" applyFont="1" applyFill="1" applyBorder="1" applyAlignment="1" applyProtection="1">
      <alignment horizontal="center"/>
    </xf>
    <xf numFmtId="38" fontId="26" fillId="17" borderId="44" xfId="10" applyNumberFormat="1" applyFont="1" applyFill="1" applyBorder="1" applyAlignment="1" applyProtection="1">
      <alignment horizontal="center"/>
    </xf>
    <xf numFmtId="38" fontId="26" fillId="17" borderId="49" xfId="10" applyNumberFormat="1" applyFont="1" applyFill="1" applyBorder="1" applyAlignment="1" applyProtection="1">
      <alignment horizontal="center"/>
    </xf>
    <xf numFmtId="38" fontId="26" fillId="17" borderId="37" xfId="10" applyNumberFormat="1" applyFont="1" applyFill="1" applyBorder="1" applyAlignment="1" applyProtection="1">
      <alignment horizontal="center"/>
    </xf>
    <xf numFmtId="38" fontId="26" fillId="17" borderId="38" xfId="10" applyNumberFormat="1" applyFont="1" applyFill="1" applyBorder="1" applyAlignment="1" applyProtection="1">
      <alignment horizontal="center"/>
    </xf>
    <xf numFmtId="38" fontId="26" fillId="17" borderId="50" xfId="10" applyNumberFormat="1" applyFont="1" applyFill="1" applyBorder="1" applyAlignment="1" applyProtection="1">
      <alignment horizontal="center"/>
    </xf>
    <xf numFmtId="38" fontId="26" fillId="17" borderId="39" xfId="10" applyNumberFormat="1" applyFont="1" applyFill="1" applyBorder="1" applyAlignment="1" applyProtection="1">
      <alignment horizontal="center"/>
    </xf>
    <xf numFmtId="38" fontId="26" fillId="17" borderId="40" xfId="10" applyNumberFormat="1" applyFont="1" applyFill="1" applyBorder="1" applyAlignment="1" applyProtection="1">
      <alignment horizontal="center"/>
    </xf>
    <xf numFmtId="178" fontId="86" fillId="10" borderId="18" xfId="7" quotePrefix="1" applyNumberFormat="1" applyFont="1" applyFill="1" applyBorder="1" applyAlignment="1" applyProtection="1">
      <alignment horizontal="center" vertical="center"/>
      <protection locked="0"/>
    </xf>
    <xf numFmtId="178" fontId="86" fillId="10" borderId="19" xfId="7" quotePrefix="1" applyNumberFormat="1" applyFont="1" applyFill="1" applyBorder="1" applyAlignment="1" applyProtection="1">
      <alignment horizontal="center" vertical="center"/>
      <protection locked="0"/>
    </xf>
    <xf numFmtId="0" fontId="82" fillId="13" borderId="18" xfId="1" applyFill="1" applyBorder="1" applyAlignment="1" applyProtection="1">
      <alignment horizontal="center" vertical="center"/>
      <protection locked="0"/>
    </xf>
    <xf numFmtId="0" fontId="124" fillId="13" borderId="33" xfId="1" applyFont="1" applyFill="1" applyBorder="1" applyAlignment="1" applyProtection="1">
      <alignment horizontal="center" vertical="center"/>
      <protection locked="0"/>
    </xf>
    <xf numFmtId="0" fontId="124" fillId="13" borderId="19" xfId="1" applyFont="1" applyFill="1" applyBorder="1" applyAlignment="1" applyProtection="1">
      <alignment horizontal="center" vertical="center"/>
      <protection locked="0"/>
    </xf>
    <xf numFmtId="38" fontId="82" fillId="10" borderId="18" xfId="1" applyNumberFormat="1" applyFill="1" applyBorder="1" applyAlignment="1" applyProtection="1">
      <alignment horizontal="center" vertical="center"/>
      <protection locked="0"/>
    </xf>
    <xf numFmtId="38" fontId="125" fillId="10" borderId="33" xfId="1" applyNumberFormat="1" applyFont="1" applyFill="1" applyBorder="1" applyAlignment="1" applyProtection="1">
      <alignment horizontal="center" vertical="center"/>
      <protection locked="0"/>
    </xf>
    <xf numFmtId="38" fontId="125" fillId="10" borderId="19" xfId="1" applyNumberFormat="1" applyFont="1" applyFill="1" applyBorder="1" applyAlignment="1" applyProtection="1">
      <alignment horizontal="center" vertical="center"/>
      <protection locked="0"/>
    </xf>
    <xf numFmtId="0" fontId="126" fillId="12" borderId="0" xfId="5" applyFont="1" applyFill="1" applyBorder="1" applyAlignment="1" applyProtection="1">
      <alignment horizontal="center"/>
    </xf>
    <xf numFmtId="176" fontId="91" fillId="10" borderId="18" xfId="5" applyNumberFormat="1" applyFont="1" applyFill="1" applyBorder="1" applyAlignment="1" applyProtection="1">
      <alignment horizontal="center"/>
    </xf>
    <xf numFmtId="176" fontId="91" fillId="10" borderId="33" xfId="5" applyNumberFormat="1" applyFont="1" applyFill="1" applyBorder="1" applyAlignment="1" applyProtection="1">
      <alignment horizontal="center"/>
    </xf>
    <xf numFmtId="176" fontId="91" fillId="10" borderId="19" xfId="5" applyNumberFormat="1" applyFont="1" applyFill="1" applyBorder="1" applyAlignment="1" applyProtection="1">
      <alignment horizontal="center"/>
    </xf>
    <xf numFmtId="0" fontId="61" fillId="6" borderId="124" xfId="9" quotePrefix="1" applyFont="1" applyFill="1" applyBorder="1" applyAlignment="1" applyProtection="1">
      <alignment horizontal="center" wrapText="1"/>
      <protection locked="0"/>
    </xf>
    <xf numFmtId="0" fontId="61" fillId="6" borderId="43" xfId="9" applyFont="1" applyFill="1" applyBorder="1" applyAlignment="1" applyProtection="1">
      <alignment horizontal="center" wrapText="1"/>
      <protection locked="0"/>
    </xf>
    <xf numFmtId="0" fontId="61" fillId="6" borderId="125" xfId="9" applyFont="1" applyFill="1" applyBorder="1" applyAlignment="1" applyProtection="1">
      <alignment horizontal="center" wrapText="1"/>
      <protection locked="0"/>
    </xf>
    <xf numFmtId="0" fontId="127" fillId="12" borderId="35" xfId="2" quotePrefix="1" applyFont="1" applyFill="1" applyBorder="1" applyAlignment="1" applyProtection="1">
      <alignment horizontal="center"/>
    </xf>
    <xf numFmtId="0" fontId="128" fillId="2" borderId="16" xfId="9" applyFont="1" applyFill="1" applyBorder="1" applyAlignment="1" applyProtection="1">
      <alignment horizontal="center" vertical="center" wrapText="1"/>
      <protection locked="0"/>
    </xf>
    <xf numFmtId="0" fontId="128" fillId="2" borderId="11" xfId="9" applyFont="1" applyFill="1" applyBorder="1" applyAlignment="1" applyProtection="1">
      <alignment horizontal="center" vertical="center" wrapText="1"/>
      <protection locked="0"/>
    </xf>
    <xf numFmtId="0" fontId="128" fillId="2" borderId="12" xfId="9" applyFont="1" applyFill="1" applyBorder="1" applyAlignment="1" applyProtection="1">
      <alignment horizontal="center" vertical="center" wrapText="1"/>
      <protection locked="0"/>
    </xf>
    <xf numFmtId="0" fontId="129" fillId="10" borderId="51" xfId="6" applyFont="1" applyFill="1" applyBorder="1" applyAlignment="1" applyProtection="1">
      <alignment horizontal="center"/>
    </xf>
    <xf numFmtId="0" fontId="129" fillId="10" borderId="0" xfId="6" applyFont="1" applyFill="1" applyBorder="1" applyAlignment="1" applyProtection="1">
      <alignment horizontal="center"/>
    </xf>
    <xf numFmtId="0" fontId="129" fillId="10" borderId="20" xfId="6" applyFont="1" applyFill="1" applyBorder="1" applyAlignment="1" applyProtection="1">
      <alignment horizontal="center"/>
    </xf>
    <xf numFmtId="0" fontId="9" fillId="14" borderId="103" xfId="2" applyFont="1" applyFill="1" applyBorder="1" applyAlignment="1" applyProtection="1">
      <alignment horizontal="center" vertical="center"/>
    </xf>
    <xf numFmtId="0" fontId="9" fillId="14" borderId="104" xfId="2" applyFont="1" applyFill="1" applyBorder="1" applyAlignment="1" applyProtection="1">
      <alignment horizontal="center" vertical="center"/>
    </xf>
    <xf numFmtId="0" fontId="9" fillId="14" borderId="105" xfId="2" applyFont="1" applyFill="1" applyBorder="1" applyAlignment="1" applyProtection="1">
      <alignment horizontal="center" vertical="center"/>
    </xf>
    <xf numFmtId="0" fontId="9" fillId="10" borderId="32" xfId="5" applyFont="1" applyFill="1" applyBorder="1" applyAlignment="1" applyProtection="1">
      <alignment horizontal="center" vertical="center" wrapText="1"/>
    </xf>
    <xf numFmtId="0" fontId="9" fillId="10" borderId="33" xfId="5" applyFont="1" applyFill="1" applyBorder="1" applyAlignment="1" applyProtection="1">
      <alignment horizontal="center" vertical="center" wrapText="1"/>
    </xf>
    <xf numFmtId="0" fontId="9" fillId="10" borderId="34" xfId="5" applyFont="1" applyFill="1" applyBorder="1" applyAlignment="1" applyProtection="1">
      <alignment horizontal="center" vertical="center" wrapText="1"/>
    </xf>
    <xf numFmtId="0" fontId="16" fillId="6" borderId="8" xfId="9" applyFont="1" applyFill="1" applyBorder="1" applyAlignment="1" applyProtection="1">
      <alignment horizontal="center" vertical="top"/>
    </xf>
    <xf numFmtId="0" fontId="16" fillId="6" borderId="0" xfId="9" applyFont="1" applyFill="1" applyBorder="1" applyAlignment="1" applyProtection="1">
      <alignment horizontal="center" vertical="top"/>
    </xf>
    <xf numFmtId="0" fontId="16" fillId="6" borderId="9" xfId="9" applyFont="1" applyFill="1" applyBorder="1" applyAlignment="1" applyProtection="1">
      <alignment horizontal="center" vertical="top"/>
    </xf>
    <xf numFmtId="176" fontId="130" fillId="12" borderId="0" xfId="5" applyNumberFormat="1" applyFont="1" applyFill="1" applyBorder="1" applyAlignment="1" applyProtection="1">
      <alignment horizontal="center"/>
    </xf>
    <xf numFmtId="0" fontId="86" fillId="12" borderId="0" xfId="2" quotePrefix="1" applyFont="1" applyFill="1" applyAlignment="1" applyProtection="1">
      <alignment horizontal="center"/>
    </xf>
    <xf numFmtId="38" fontId="8" fillId="10" borderId="53" xfId="10" applyNumberFormat="1" applyFont="1" applyFill="1" applyBorder="1" applyAlignment="1" applyProtection="1">
      <alignment horizontal="center"/>
    </xf>
    <xf numFmtId="38" fontId="8" fillId="10" borderId="46" xfId="10" applyNumberFormat="1" applyFont="1" applyFill="1" applyBorder="1" applyAlignment="1" applyProtection="1">
      <alignment horizontal="center"/>
    </xf>
    <xf numFmtId="38" fontId="8" fillId="10" borderId="47" xfId="10" applyNumberFormat="1" applyFont="1" applyFill="1" applyBorder="1" applyAlignment="1" applyProtection="1">
      <alignment horizontal="center"/>
    </xf>
    <xf numFmtId="38" fontId="26" fillId="25" borderId="32" xfId="10" applyNumberFormat="1" applyFont="1" applyFill="1" applyBorder="1" applyAlignment="1" applyProtection="1">
      <alignment horizontal="center"/>
    </xf>
    <xf numFmtId="38" fontId="26" fillId="25" borderId="33" xfId="10" applyNumberFormat="1" applyFont="1" applyFill="1" applyBorder="1" applyAlignment="1" applyProtection="1">
      <alignment horizontal="center"/>
    </xf>
    <xf numFmtId="38" fontId="26" fillId="25" borderId="34" xfId="10" applyNumberFormat="1" applyFont="1" applyFill="1" applyBorder="1" applyAlignment="1" applyProtection="1">
      <alignment horizontal="center"/>
    </xf>
    <xf numFmtId="0" fontId="3" fillId="14" borderId="54" xfId="5" applyFont="1" applyFill="1" applyBorder="1" applyAlignment="1" applyProtection="1">
      <alignment horizontal="center"/>
    </xf>
    <xf numFmtId="0" fontId="3" fillId="14" borderId="30" xfId="5" applyFont="1" applyFill="1" applyBorder="1" applyAlignment="1" applyProtection="1">
      <alignment horizontal="center"/>
    </xf>
    <xf numFmtId="0" fontId="3" fillId="14" borderId="31" xfId="5" applyFont="1" applyFill="1" applyBorder="1" applyAlignment="1" applyProtection="1">
      <alignment horizontal="center"/>
    </xf>
    <xf numFmtId="0" fontId="3" fillId="21" borderId="54" xfId="5" quotePrefix="1" applyFont="1" applyFill="1" applyBorder="1" applyAlignment="1" applyProtection="1">
      <alignment horizontal="center"/>
    </xf>
    <xf numFmtId="0" fontId="3" fillId="21" borderId="30" xfId="5" quotePrefix="1" applyFont="1" applyFill="1" applyBorder="1" applyAlignment="1" applyProtection="1">
      <alignment horizontal="center"/>
    </xf>
    <xf numFmtId="0" fontId="3" fillId="21" borderId="31" xfId="5" quotePrefix="1" applyFont="1" applyFill="1" applyBorder="1" applyAlignment="1" applyProtection="1">
      <alignment horizontal="center"/>
    </xf>
    <xf numFmtId="38" fontId="53" fillId="10" borderId="52" xfId="10" applyNumberFormat="1" applyFont="1" applyFill="1" applyBorder="1" applyAlignment="1" applyProtection="1">
      <alignment horizontal="center"/>
    </xf>
    <xf numFmtId="38" fontId="53" fillId="10" borderId="35" xfId="10" applyNumberFormat="1" applyFont="1" applyFill="1" applyBorder="1" applyAlignment="1" applyProtection="1">
      <alignment horizontal="center"/>
    </xf>
    <xf numFmtId="38" fontId="53" fillId="10" borderId="36" xfId="10" applyNumberFormat="1" applyFont="1" applyFill="1" applyBorder="1" applyAlignment="1" applyProtection="1">
      <alignment horizontal="center"/>
    </xf>
    <xf numFmtId="38" fontId="13" fillId="10" borderId="50" xfId="10" applyNumberFormat="1" applyFont="1" applyFill="1" applyBorder="1" applyAlignment="1" applyProtection="1">
      <alignment horizontal="center"/>
    </xf>
    <xf numFmtId="38" fontId="13" fillId="10" borderId="39" xfId="10" applyNumberFormat="1" applyFont="1" applyFill="1" applyBorder="1" applyAlignment="1" applyProtection="1">
      <alignment horizontal="center"/>
    </xf>
    <xf numFmtId="38" fontId="13" fillId="10" borderId="40" xfId="10" applyNumberFormat="1" applyFont="1" applyFill="1" applyBorder="1" applyAlignment="1" applyProtection="1">
      <alignment horizontal="center"/>
    </xf>
    <xf numFmtId="38" fontId="113" fillId="17" borderId="32" xfId="10" applyNumberFormat="1" applyFont="1" applyFill="1" applyBorder="1" applyAlignment="1" applyProtection="1">
      <alignment horizontal="center"/>
    </xf>
    <xf numFmtId="38" fontId="113" fillId="17" borderId="33" xfId="10" applyNumberFormat="1" applyFont="1" applyFill="1" applyBorder="1" applyAlignment="1" applyProtection="1">
      <alignment horizontal="center"/>
    </xf>
    <xf numFmtId="38" fontId="113" fillId="17" borderId="34" xfId="10" applyNumberFormat="1" applyFont="1" applyFill="1" applyBorder="1" applyAlignment="1" applyProtection="1">
      <alignment horizontal="center"/>
    </xf>
    <xf numFmtId="177" fontId="123" fillId="19" borderId="18" xfId="2" applyNumberFormat="1" applyFont="1" applyFill="1" applyBorder="1" applyAlignment="1" applyProtection="1">
      <alignment horizontal="center" vertical="center"/>
      <protection locked="0"/>
    </xf>
    <xf numFmtId="177" fontId="123" fillId="19" borderId="19" xfId="2" applyNumberFormat="1" applyFont="1" applyFill="1" applyBorder="1" applyAlignment="1" applyProtection="1">
      <alignment horizontal="center" vertical="center"/>
      <protection locked="0"/>
    </xf>
    <xf numFmtId="0" fontId="9" fillId="10" borderId="56" xfId="5" applyFont="1" applyFill="1" applyBorder="1" applyAlignment="1" applyProtection="1">
      <alignment horizontal="center"/>
    </xf>
    <xf numFmtId="0" fontId="9" fillId="10" borderId="28" xfId="5" applyFont="1" applyFill="1" applyBorder="1" applyAlignment="1" applyProtection="1">
      <alignment horizontal="center"/>
    </xf>
    <xf numFmtId="0" fontId="9" fillId="10" borderId="29" xfId="5" applyFont="1" applyFill="1" applyBorder="1" applyAlignment="1" applyProtection="1">
      <alignment horizontal="center"/>
    </xf>
    <xf numFmtId="38" fontId="15" fillId="10" borderId="50" xfId="10" applyNumberFormat="1" applyFont="1" applyFill="1" applyBorder="1" applyAlignment="1" applyProtection="1">
      <alignment horizontal="center"/>
    </xf>
    <xf numFmtId="38" fontId="15" fillId="10" borderId="39" xfId="10" applyNumberFormat="1" applyFont="1" applyFill="1" applyBorder="1" applyAlignment="1" applyProtection="1">
      <alignment horizontal="center"/>
    </xf>
    <xf numFmtId="38" fontId="15" fillId="10" borderId="40" xfId="10" applyNumberFormat="1" applyFont="1" applyFill="1" applyBorder="1" applyAlignment="1" applyProtection="1">
      <alignment horizontal="center"/>
    </xf>
    <xf numFmtId="0" fontId="3" fillId="18" borderId="54" xfId="5" applyFont="1" applyFill="1" applyBorder="1" applyAlignment="1" applyProtection="1">
      <alignment horizontal="center"/>
    </xf>
    <xf numFmtId="0" fontId="3" fillId="18" borderId="30" xfId="5" applyFont="1" applyFill="1" applyBorder="1" applyAlignment="1" applyProtection="1">
      <alignment horizontal="center"/>
    </xf>
    <xf numFmtId="0" fontId="3" fillId="18" borderId="31" xfId="5" applyFont="1" applyFill="1" applyBorder="1" applyAlignment="1" applyProtection="1">
      <alignment horizontal="center"/>
    </xf>
    <xf numFmtId="38" fontId="8" fillId="10" borderId="50" xfId="10" applyNumberFormat="1" applyFont="1" applyFill="1" applyBorder="1" applyAlignment="1" applyProtection="1">
      <alignment horizontal="left"/>
    </xf>
    <xf numFmtId="38" fontId="8" fillId="10" borderId="39" xfId="10" applyNumberFormat="1" applyFont="1" applyFill="1" applyBorder="1" applyAlignment="1" applyProtection="1">
      <alignment horizontal="left"/>
    </xf>
    <xf numFmtId="38" fontId="8" fillId="10" borderId="40" xfId="10" applyNumberFormat="1" applyFont="1" applyFill="1" applyBorder="1" applyAlignment="1" applyProtection="1">
      <alignment horizontal="left"/>
    </xf>
    <xf numFmtId="38" fontId="94" fillId="20" borderId="55" xfId="10" applyNumberFormat="1" applyFont="1" applyFill="1" applyBorder="1" applyAlignment="1" applyProtection="1">
      <alignment horizontal="center"/>
    </xf>
    <xf numFmtId="38" fontId="94" fillId="20" borderId="11" xfId="10" applyNumberFormat="1" applyFont="1" applyFill="1" applyBorder="1" applyAlignment="1" applyProtection="1">
      <alignment horizontal="center"/>
    </xf>
    <xf numFmtId="38" fontId="94" fillId="20" borderId="48" xfId="10" applyNumberFormat="1" applyFont="1" applyFill="1" applyBorder="1" applyAlignment="1" applyProtection="1">
      <alignment horizontal="center"/>
    </xf>
    <xf numFmtId="191" fontId="122" fillId="12" borderId="0" xfId="0" applyNumberFormat="1" applyFont="1" applyFill="1" applyAlignment="1" applyProtection="1">
      <alignment horizontal="center"/>
    </xf>
    <xf numFmtId="191" fontId="122" fillId="25" borderId="0" xfId="0" applyNumberFormat="1" applyFont="1" applyFill="1" applyAlignment="1" applyProtection="1">
      <alignment horizontal="center"/>
    </xf>
    <xf numFmtId="0" fontId="20" fillId="13" borderId="124" xfId="9" quotePrefix="1" applyFont="1" applyFill="1" applyBorder="1" applyAlignment="1" applyProtection="1">
      <alignment horizontal="center" wrapText="1"/>
    </xf>
    <xf numFmtId="0" fontId="20" fillId="13" borderId="43" xfId="9" applyFont="1" applyFill="1" applyBorder="1" applyAlignment="1" applyProtection="1">
      <alignment horizontal="center" wrapText="1"/>
    </xf>
    <xf numFmtId="0" fontId="20" fillId="13" borderId="125" xfId="9" applyFont="1" applyFill="1" applyBorder="1" applyAlignment="1" applyProtection="1">
      <alignment horizontal="center" wrapText="1"/>
    </xf>
    <xf numFmtId="178" fontId="7" fillId="10" borderId="18" xfId="7" quotePrefix="1" applyNumberFormat="1" applyFont="1" applyFill="1" applyBorder="1" applyAlignment="1" applyProtection="1">
      <alignment horizontal="center" vertical="center"/>
    </xf>
    <xf numFmtId="178" fontId="7" fillId="10" borderId="19" xfId="7" quotePrefix="1" applyNumberFormat="1" applyFont="1" applyFill="1" applyBorder="1" applyAlignment="1" applyProtection="1">
      <alignment horizontal="center" vertical="center"/>
    </xf>
    <xf numFmtId="177" fontId="123" fillId="19" borderId="18" xfId="2" applyNumberFormat="1" applyFont="1" applyFill="1" applyBorder="1" applyAlignment="1" applyProtection="1">
      <alignment horizontal="center" vertical="center"/>
    </xf>
    <xf numFmtId="177" fontId="123" fillId="19" borderId="19" xfId="2" applyNumberFormat="1" applyFont="1" applyFill="1" applyBorder="1" applyAlignment="1" applyProtection="1">
      <alignment horizontal="center" vertical="center"/>
    </xf>
    <xf numFmtId="0" fontId="8" fillId="13" borderId="8" xfId="9" applyFont="1" applyFill="1" applyBorder="1" applyAlignment="1" applyProtection="1">
      <alignment horizontal="center" vertical="top"/>
    </xf>
    <xf numFmtId="0" fontId="8" fillId="13" borderId="0" xfId="9" applyFont="1" applyFill="1" applyBorder="1" applyAlignment="1" applyProtection="1">
      <alignment horizontal="center" vertical="top"/>
    </xf>
    <xf numFmtId="0" fontId="8" fillId="13" borderId="9" xfId="9" applyFont="1" applyFill="1" applyBorder="1" applyAlignment="1" applyProtection="1">
      <alignment horizontal="center" vertical="top"/>
    </xf>
    <xf numFmtId="0" fontId="64" fillId="10" borderId="16" xfId="9" applyFont="1" applyFill="1" applyBorder="1" applyAlignment="1" applyProtection="1">
      <alignment horizontal="center" vertical="center" wrapText="1"/>
    </xf>
    <xf numFmtId="0" fontId="64" fillId="10" borderId="11" xfId="9" applyFont="1" applyFill="1" applyBorder="1" applyAlignment="1" applyProtection="1">
      <alignment horizontal="center" vertical="center" wrapText="1"/>
    </xf>
    <xf numFmtId="0" fontId="64" fillId="10" borderId="12" xfId="9" applyFont="1" applyFill="1" applyBorder="1" applyAlignment="1" applyProtection="1">
      <alignment horizontal="center" vertical="center" wrapText="1"/>
    </xf>
    <xf numFmtId="38" fontId="10" fillId="10" borderId="18" xfId="1" applyNumberFormat="1" applyFont="1" applyFill="1" applyBorder="1" applyAlignment="1" applyProtection="1">
      <alignment horizontal="center" vertical="center"/>
    </xf>
    <xf numFmtId="38" fontId="10" fillId="10" borderId="33" xfId="1" applyNumberFormat="1" applyFont="1" applyFill="1" applyBorder="1" applyAlignment="1" applyProtection="1">
      <alignment horizontal="center" vertical="center"/>
    </xf>
    <xf numFmtId="38" fontId="10" fillId="10" borderId="19" xfId="1" applyNumberFormat="1" applyFont="1" applyFill="1" applyBorder="1" applyAlignment="1" applyProtection="1">
      <alignment horizontal="center" vertical="center"/>
    </xf>
    <xf numFmtId="0" fontId="134" fillId="13" borderId="18" xfId="1" applyFont="1" applyFill="1" applyBorder="1" applyAlignment="1" applyProtection="1">
      <alignment horizontal="center" vertical="center"/>
    </xf>
    <xf numFmtId="0" fontId="134" fillId="13" borderId="33" xfId="1" applyFont="1" applyFill="1" applyBorder="1" applyAlignment="1" applyProtection="1">
      <alignment horizontal="center" vertical="center"/>
    </xf>
    <xf numFmtId="0" fontId="134" fillId="13" borderId="19" xfId="1" applyFont="1" applyFill="1" applyBorder="1" applyAlignment="1" applyProtection="1">
      <alignment horizontal="center" vertical="center"/>
    </xf>
    <xf numFmtId="0" fontId="66" fillId="10" borderId="0" xfId="5" applyFont="1" applyFill="1" applyBorder="1" applyAlignment="1" applyProtection="1">
      <alignment horizontal="center"/>
    </xf>
    <xf numFmtId="0" fontId="7" fillId="10" borderId="0" xfId="2" quotePrefix="1" applyFont="1" applyFill="1" applyAlignment="1" applyProtection="1">
      <alignment horizontal="center"/>
    </xf>
    <xf numFmtId="176" fontId="130" fillId="10" borderId="0" xfId="5" applyNumberFormat="1" applyFont="1" applyFill="1" applyBorder="1" applyAlignment="1" applyProtection="1">
      <alignment horizontal="center"/>
    </xf>
    <xf numFmtId="0" fontId="127" fillId="10" borderId="35" xfId="2" quotePrefix="1" applyFont="1" applyFill="1" applyBorder="1" applyAlignment="1" applyProtection="1">
      <alignment horizontal="center"/>
    </xf>
    <xf numFmtId="176" fontId="3" fillId="12" borderId="18" xfId="5" applyNumberFormat="1" applyFont="1" applyFill="1" applyBorder="1" applyAlignment="1" applyProtection="1">
      <alignment horizontal="center"/>
    </xf>
    <xf numFmtId="176" fontId="3" fillId="12" borderId="33" xfId="5" applyNumberFormat="1" applyFont="1" applyFill="1" applyBorder="1" applyAlignment="1" applyProtection="1">
      <alignment horizontal="center"/>
    </xf>
    <xf numFmtId="176" fontId="3" fillId="12" borderId="19" xfId="5" applyNumberFormat="1" applyFont="1" applyFill="1" applyBorder="1" applyAlignment="1" applyProtection="1">
      <alignment horizontal="center"/>
    </xf>
    <xf numFmtId="0" fontId="129" fillId="10" borderId="106" xfId="6" applyFont="1" applyFill="1" applyBorder="1" applyAlignment="1" applyProtection="1">
      <alignment horizontal="center"/>
    </xf>
    <xf numFmtId="0" fontId="129" fillId="10" borderId="126" xfId="6" applyFont="1" applyFill="1" applyBorder="1" applyAlignment="1" applyProtection="1">
      <alignment horizontal="center"/>
    </xf>
    <xf numFmtId="192" fontId="133" fillId="27" borderId="0" xfId="2" quotePrefix="1" applyNumberFormat="1" applyFont="1" applyFill="1" applyAlignment="1" applyProtection="1">
      <alignment horizontal="center"/>
    </xf>
  </cellXfs>
  <cellStyles count="11">
    <cellStyle name="Hyperlink" xfId="1" builtinId="8"/>
    <cellStyle name="Normal" xfId="0" builtinId="0"/>
    <cellStyle name="Normal 2" xfId="2"/>
    <cellStyle name="Normal 2 2" xfId="3"/>
    <cellStyle name="Normal 3" xfId="4"/>
    <cellStyle name="Normal 4" xfId="5"/>
    <cellStyle name="Normal_B3_2013" xfId="6"/>
    <cellStyle name="Normal_COA-2001-ZAPOVED-No-81-29012002-ANNEX" xfId="7"/>
    <cellStyle name="Normal_Spravka-&amp;-69-05-2011-MAKET-entity" xfId="8"/>
    <cellStyle name="Normal_TRIAL-BALANCE-2001-MAKET" xfId="9"/>
    <cellStyle name="Normal_ZADACHA" xfId="10"/>
  </cellStyles>
  <dxfs count="140"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  <name val="Cambria"/>
        <scheme val="none"/>
      </font>
      <fill>
        <patternFill>
          <bgColor theme="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numFmt numFmtId="177" formatCode="0000"/>
    </dxf>
    <dxf>
      <numFmt numFmtId="196" formatCode="0000&quot; &quot;0000"/>
    </dxf>
    <dxf>
      <numFmt numFmtId="197" formatCode="0000&quot; &quot;0000&quot; &quot;0000"/>
    </dxf>
    <dxf>
      <numFmt numFmtId="198" formatCode="0000&quot; &quot;0000&quot; &quot;0000&quot; &quot;0000"/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numFmt numFmtId="177" formatCode="0000"/>
    </dxf>
    <dxf>
      <numFmt numFmtId="196" formatCode="0000&quot; &quot;0000"/>
    </dxf>
    <dxf>
      <numFmt numFmtId="197" formatCode="0000&quot; &quot;0000&quot; &quot;0000"/>
    </dxf>
    <dxf>
      <numFmt numFmtId="198" formatCode="0000&quot; &quot;0000&quot; &quot;0000&quot; &quot;0000"/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66"/>
  <sheetViews>
    <sheetView zoomScaleNormal="100" workbookViewId="0"/>
  </sheetViews>
  <sheetFormatPr defaultRowHeight="15.75" x14ac:dyDescent="0.25"/>
  <cols>
    <col min="1" max="1" width="0.7109375" style="64" customWidth="1"/>
    <col min="2" max="2" width="5.28515625" style="74" customWidth="1"/>
    <col min="3" max="3" width="3.7109375" style="74" customWidth="1"/>
    <col min="4" max="4" width="8.42578125" style="74" customWidth="1"/>
    <col min="5" max="5" width="12.5703125" style="74" customWidth="1"/>
    <col min="6" max="6" width="6.7109375" style="74" customWidth="1"/>
    <col min="7" max="7" width="3.28515625" style="74" customWidth="1"/>
    <col min="8" max="8" width="9.85546875" style="74" customWidth="1"/>
    <col min="9" max="9" width="5.42578125" style="74" customWidth="1"/>
    <col min="10" max="10" width="20" style="74" customWidth="1"/>
    <col min="11" max="11" width="18" style="74" customWidth="1"/>
    <col min="12" max="12" width="18.7109375" style="74" customWidth="1"/>
    <col min="13" max="13" width="5.42578125" style="74" customWidth="1"/>
    <col min="14" max="14" width="0.5703125" style="74" customWidth="1"/>
    <col min="15" max="16384" width="9.140625" style="64"/>
  </cols>
  <sheetData>
    <row r="1" spans="1:59" s="62" customFormat="1" ht="9.75" customHeight="1" thickBot="1" x14ac:dyDescent="0.3">
      <c r="A1" s="54"/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8"/>
      <c r="R1" s="59"/>
      <c r="S1" s="59"/>
      <c r="T1" s="59"/>
      <c r="U1" s="59"/>
      <c r="V1" s="59"/>
      <c r="W1" s="59"/>
      <c r="X1" s="57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60"/>
      <c r="AQ1" s="60"/>
      <c r="AR1" s="60"/>
      <c r="AS1" s="60"/>
      <c r="AT1" s="61"/>
      <c r="AU1" s="60"/>
      <c r="AV1" s="60"/>
      <c r="AW1" s="60"/>
      <c r="AX1" s="60"/>
      <c r="AY1" s="60"/>
      <c r="AZ1" s="60"/>
      <c r="BA1" s="61"/>
      <c r="BB1" s="60"/>
      <c r="BC1" s="60"/>
      <c r="BD1" s="60"/>
      <c r="BE1" s="60"/>
      <c r="BF1" s="60"/>
      <c r="BG1" s="60"/>
    </row>
    <row r="2" spans="1:59" s="74" customFormat="1" ht="16.5" thickBot="1" x14ac:dyDescent="0.3">
      <c r="A2" s="78"/>
      <c r="B2" s="595" t="s">
        <v>287</v>
      </c>
      <c r="C2" s="596"/>
      <c r="D2" s="596"/>
      <c r="E2" s="596"/>
      <c r="F2" s="596"/>
      <c r="G2" s="596"/>
      <c r="H2" s="596"/>
      <c r="I2" s="596"/>
      <c r="J2" s="596"/>
      <c r="K2" s="596"/>
      <c r="L2" s="654">
        <f>+'Cash-Flow-2025-Leva'!P5</f>
        <v>2025</v>
      </c>
      <c r="M2" s="654"/>
      <c r="N2" s="597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</row>
    <row r="3" spans="1:59" s="74" customFormat="1" ht="3" customHeight="1" thickTop="1" x14ac:dyDescent="0.25">
      <c r="A3" s="78"/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9" s="74" customFormat="1" x14ac:dyDescent="0.25">
      <c r="A4" s="78"/>
      <c r="B4" s="68" t="s">
        <v>9</v>
      </c>
      <c r="C4" s="69" t="s">
        <v>10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9" s="74" customFormat="1" x14ac:dyDescent="0.25">
      <c r="A5" s="78"/>
      <c r="B5" s="65"/>
      <c r="C5" s="70">
        <v>1</v>
      </c>
      <c r="D5" s="66" t="s">
        <v>29</v>
      </c>
      <c r="E5" s="66"/>
      <c r="F5" s="66"/>
      <c r="G5" s="66"/>
      <c r="H5" s="66"/>
      <c r="I5" s="66"/>
      <c r="J5" s="66"/>
      <c r="K5" s="66"/>
      <c r="L5" s="66"/>
      <c r="M5" s="66"/>
      <c r="N5" s="67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</row>
    <row r="6" spans="1:59" s="74" customFormat="1" x14ac:dyDescent="0.25">
      <c r="A6" s="78"/>
      <c r="B6" s="65"/>
      <c r="C6" s="70"/>
      <c r="D6" s="66" t="s">
        <v>30</v>
      </c>
      <c r="E6" s="66"/>
      <c r="F6" s="66"/>
      <c r="G6" s="66"/>
      <c r="H6" s="66"/>
      <c r="I6" s="66"/>
      <c r="J6" s="66"/>
      <c r="K6" s="66"/>
      <c r="L6" s="66"/>
      <c r="M6" s="66"/>
      <c r="N6" s="67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</row>
    <row r="7" spans="1:59" s="74" customFormat="1" x14ac:dyDescent="0.25">
      <c r="A7" s="78"/>
      <c r="B7" s="65"/>
      <c r="C7" s="70"/>
      <c r="D7" s="66" t="s">
        <v>44</v>
      </c>
      <c r="E7" s="66"/>
      <c r="F7" s="66"/>
      <c r="G7" s="66"/>
      <c r="H7" s="661">
        <f>+'Cash-Flow-2025-Leva'!P5</f>
        <v>2025</v>
      </c>
      <c r="I7" s="661"/>
      <c r="J7" s="66" t="s">
        <v>356</v>
      </c>
      <c r="K7" s="66"/>
      <c r="L7" s="66"/>
      <c r="M7" s="66"/>
      <c r="N7" s="67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59" s="74" customFormat="1" x14ac:dyDescent="0.25">
      <c r="A8" s="78"/>
      <c r="B8" s="65"/>
      <c r="C8" s="70"/>
      <c r="D8" s="66" t="s">
        <v>264</v>
      </c>
      <c r="E8" s="66"/>
      <c r="F8" s="66"/>
      <c r="G8" s="66"/>
      <c r="H8" s="66"/>
      <c r="I8" s="66"/>
      <c r="J8" s="66"/>
      <c r="K8" s="66"/>
      <c r="L8" s="66"/>
      <c r="M8" s="66"/>
      <c r="N8" s="67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</row>
    <row r="9" spans="1:59" s="74" customFormat="1" x14ac:dyDescent="0.25">
      <c r="A9" s="78"/>
      <c r="B9" s="65"/>
      <c r="C9" s="70"/>
      <c r="D9" s="66" t="s">
        <v>263</v>
      </c>
      <c r="E9" s="66"/>
      <c r="F9" s="66"/>
      <c r="G9" s="66"/>
      <c r="H9" s="66"/>
      <c r="I9" s="66"/>
      <c r="J9" s="66"/>
      <c r="K9" s="66"/>
      <c r="L9" s="66"/>
      <c r="M9" s="66"/>
      <c r="N9" s="67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</row>
    <row r="10" spans="1:59" s="74" customFormat="1" x14ac:dyDescent="0.25">
      <c r="A10" s="78"/>
      <c r="B10" s="65"/>
      <c r="C10" s="70">
        <f>1+C5</f>
        <v>2</v>
      </c>
      <c r="D10" s="66" t="s">
        <v>357</v>
      </c>
      <c r="E10" s="66"/>
      <c r="F10" s="66"/>
      <c r="G10" s="66"/>
      <c r="H10" s="66"/>
      <c r="I10" s="66"/>
      <c r="J10" s="66"/>
      <c r="K10" s="66"/>
      <c r="L10" s="66"/>
      <c r="M10" s="66"/>
      <c r="N10" s="67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</row>
    <row r="11" spans="1:59" s="74" customFormat="1" x14ac:dyDescent="0.25">
      <c r="A11" s="78"/>
      <c r="B11" s="65"/>
      <c r="C11" s="70"/>
      <c r="D11" s="457" t="s">
        <v>358</v>
      </c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</row>
    <row r="12" spans="1:59" s="74" customFormat="1" x14ac:dyDescent="0.25">
      <c r="A12" s="78"/>
      <c r="B12" s="65"/>
      <c r="C12" s="70"/>
      <c r="D12" s="66" t="s">
        <v>359</v>
      </c>
      <c r="E12" s="66"/>
      <c r="F12" s="66"/>
      <c r="G12" s="66"/>
      <c r="H12" s="66"/>
      <c r="I12" s="66"/>
      <c r="J12" s="66"/>
      <c r="K12" s="66"/>
      <c r="L12" s="66"/>
      <c r="M12" s="66"/>
      <c r="N12" s="67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</row>
    <row r="13" spans="1:59" s="74" customFormat="1" x14ac:dyDescent="0.25">
      <c r="A13" s="78"/>
      <c r="B13" s="65"/>
      <c r="C13" s="70"/>
      <c r="D13" s="598" t="s">
        <v>360</v>
      </c>
      <c r="E13" s="66"/>
      <c r="F13" s="66"/>
      <c r="G13" s="66"/>
      <c r="H13" s="66"/>
      <c r="I13" s="66"/>
      <c r="J13" s="66"/>
      <c r="K13" s="66"/>
      <c r="L13" s="66"/>
      <c r="M13" s="66"/>
      <c r="N13" s="67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</row>
    <row r="14" spans="1:59" s="74" customFormat="1" x14ac:dyDescent="0.25">
      <c r="A14" s="78"/>
      <c r="B14" s="65"/>
      <c r="C14" s="70"/>
      <c r="D14" s="598" t="s">
        <v>299</v>
      </c>
      <c r="E14" s="66"/>
      <c r="F14" s="66"/>
      <c r="G14" s="66"/>
      <c r="H14" s="599">
        <f>+H7</f>
        <v>2025</v>
      </c>
      <c r="I14" s="598" t="s">
        <v>300</v>
      </c>
      <c r="J14" s="598"/>
      <c r="K14" s="66"/>
      <c r="L14" s="66"/>
      <c r="M14" s="66"/>
      <c r="N14" s="67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</row>
    <row r="15" spans="1:59" s="74" customFormat="1" x14ac:dyDescent="0.25">
      <c r="A15" s="78"/>
      <c r="B15" s="65"/>
      <c r="C15" s="70"/>
      <c r="D15" s="598" t="s">
        <v>361</v>
      </c>
      <c r="E15" s="66"/>
      <c r="F15" s="66"/>
      <c r="G15" s="66"/>
      <c r="H15" s="66"/>
      <c r="I15" s="66"/>
      <c r="J15" s="66"/>
      <c r="K15" s="66"/>
      <c r="L15" s="66"/>
      <c r="M15" s="66"/>
      <c r="N15" s="6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</row>
    <row r="16" spans="1:59" s="74" customFormat="1" x14ac:dyDescent="0.25">
      <c r="A16" s="78"/>
      <c r="B16" s="65"/>
      <c r="C16" s="70">
        <f>1+C10</f>
        <v>3</v>
      </c>
      <c r="D16" s="66" t="s">
        <v>362</v>
      </c>
      <c r="E16" s="66"/>
      <c r="F16" s="66"/>
      <c r="G16" s="66"/>
      <c r="H16" s="66"/>
      <c r="I16" s="66"/>
      <c r="J16" s="66"/>
      <c r="K16" s="66"/>
      <c r="L16" s="66"/>
      <c r="M16" s="66"/>
      <c r="N16" s="67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</row>
    <row r="17" spans="1:41" s="74" customFormat="1" x14ac:dyDescent="0.25">
      <c r="A17" s="78"/>
      <c r="B17" s="65"/>
      <c r="C17" s="70"/>
      <c r="D17" s="457" t="s">
        <v>363</v>
      </c>
      <c r="E17" s="600">
        <f>+H7-1</f>
        <v>2024</v>
      </c>
      <c r="F17" s="457" t="s">
        <v>364</v>
      </c>
      <c r="G17" s="66"/>
      <c r="H17" s="66"/>
      <c r="I17" s="66"/>
      <c r="J17" s="457"/>
      <c r="K17" s="66"/>
      <c r="L17" s="66"/>
      <c r="M17" s="66"/>
      <c r="N17" s="67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</row>
    <row r="18" spans="1:41" s="74" customFormat="1" x14ac:dyDescent="0.25">
      <c r="A18" s="78"/>
      <c r="B18" s="65"/>
      <c r="C18" s="70"/>
      <c r="D18" s="66" t="s">
        <v>365</v>
      </c>
      <c r="E18" s="66"/>
      <c r="F18" s="66"/>
      <c r="G18" s="66"/>
      <c r="H18" s="66"/>
      <c r="I18" s="66"/>
      <c r="J18" s="66"/>
      <c r="K18" s="66"/>
      <c r="L18" s="66"/>
      <c r="M18" s="66"/>
      <c r="N18" s="67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</row>
    <row r="19" spans="1:41" s="74" customFormat="1" x14ac:dyDescent="0.25">
      <c r="A19" s="78"/>
      <c r="B19" s="65"/>
      <c r="C19" s="70"/>
      <c r="D19" s="598" t="s">
        <v>366</v>
      </c>
      <c r="E19" s="66"/>
      <c r="F19" s="66"/>
      <c r="G19" s="66"/>
      <c r="H19" s="66"/>
      <c r="I19" s="66"/>
      <c r="J19" s="66"/>
      <c r="K19" s="66"/>
      <c r="L19" s="601">
        <f>+H7-1</f>
        <v>2024</v>
      </c>
      <c r="M19" s="66"/>
      <c r="N19" s="67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</row>
    <row r="20" spans="1:41" s="74" customFormat="1" x14ac:dyDescent="0.25">
      <c r="A20" s="78"/>
      <c r="B20" s="65"/>
      <c r="C20" s="70"/>
      <c r="D20" s="66" t="s">
        <v>367</v>
      </c>
      <c r="E20" s="66"/>
      <c r="F20" s="66"/>
      <c r="G20" s="66"/>
      <c r="H20" s="66"/>
      <c r="I20" s="66"/>
      <c r="J20" s="66"/>
      <c r="K20" s="66"/>
      <c r="L20" s="66"/>
      <c r="M20" s="66"/>
      <c r="N20" s="67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</row>
    <row r="21" spans="1:41" s="74" customFormat="1" x14ac:dyDescent="0.25">
      <c r="A21" s="78"/>
      <c r="B21" s="65"/>
      <c r="C21" s="70"/>
      <c r="D21" s="598" t="s">
        <v>299</v>
      </c>
      <c r="E21" s="66"/>
      <c r="F21" s="66"/>
      <c r="G21" s="66"/>
      <c r="H21" s="600">
        <f>+H7-1</f>
        <v>2024</v>
      </c>
      <c r="I21" s="598" t="s">
        <v>300</v>
      </c>
      <c r="J21" s="598"/>
      <c r="K21" s="66"/>
      <c r="L21" s="66"/>
      <c r="M21" s="66"/>
      <c r="N21" s="67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</row>
    <row r="22" spans="1:41" s="74" customFormat="1" x14ac:dyDescent="0.25">
      <c r="A22" s="78"/>
      <c r="B22" s="65"/>
      <c r="C22" s="70"/>
      <c r="D22" s="598" t="s">
        <v>368</v>
      </c>
      <c r="E22" s="66"/>
      <c r="F22" s="66"/>
      <c r="G22" s="66"/>
      <c r="H22" s="66"/>
      <c r="I22" s="66"/>
      <c r="J22" s="66"/>
      <c r="K22" s="66"/>
      <c r="L22" s="66"/>
      <c r="M22" s="66"/>
      <c r="N22" s="67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</row>
    <row r="23" spans="1:41" s="74" customFormat="1" x14ac:dyDescent="0.25">
      <c r="A23" s="78"/>
      <c r="B23" s="65"/>
      <c r="C23" s="70">
        <f>1+C16</f>
        <v>4</v>
      </c>
      <c r="D23" s="66" t="s">
        <v>369</v>
      </c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</row>
    <row r="24" spans="1:41" s="74" customFormat="1" x14ac:dyDescent="0.25">
      <c r="A24" s="78"/>
      <c r="B24" s="65"/>
      <c r="C24" s="70"/>
      <c r="D24" s="598" t="s">
        <v>370</v>
      </c>
      <c r="E24" s="66"/>
      <c r="F24" s="66"/>
      <c r="G24" s="66"/>
      <c r="H24" s="66"/>
      <c r="I24" s="66"/>
      <c r="J24" s="66"/>
      <c r="K24" s="66"/>
      <c r="L24" s="66"/>
      <c r="M24" s="66"/>
      <c r="N24" s="67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</row>
    <row r="25" spans="1:41" s="74" customFormat="1" x14ac:dyDescent="0.25">
      <c r="A25" s="78"/>
      <c r="B25" s="65"/>
      <c r="C25" s="70"/>
      <c r="D25" s="457" t="s">
        <v>270</v>
      </c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</row>
    <row r="26" spans="1:41" s="74" customFormat="1" x14ac:dyDescent="0.25">
      <c r="A26" s="78"/>
      <c r="B26" s="65"/>
      <c r="C26" s="70">
        <f>1+C23</f>
        <v>5</v>
      </c>
      <c r="D26" s="66" t="s">
        <v>371</v>
      </c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</row>
    <row r="27" spans="1:41" s="74" customFormat="1" x14ac:dyDescent="0.25">
      <c r="A27" s="78"/>
      <c r="B27" s="65"/>
      <c r="C27" s="70"/>
      <c r="D27" s="66" t="s">
        <v>288</v>
      </c>
      <c r="E27" s="66"/>
      <c r="F27" s="66"/>
      <c r="G27" s="66"/>
      <c r="H27" s="66"/>
      <c r="I27" s="66"/>
      <c r="J27" s="66"/>
      <c r="K27" s="66"/>
      <c r="L27" s="66"/>
      <c r="M27" s="66"/>
      <c r="N27" s="67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</row>
    <row r="28" spans="1:41" s="74" customFormat="1" x14ac:dyDescent="0.25">
      <c r="A28" s="78"/>
      <c r="B28" s="65"/>
      <c r="C28" s="70">
        <f>1+C26</f>
        <v>6</v>
      </c>
      <c r="D28" s="66" t="s">
        <v>31</v>
      </c>
      <c r="E28" s="66"/>
      <c r="F28" s="66"/>
      <c r="G28" s="66"/>
      <c r="H28" s="66"/>
      <c r="I28" s="66"/>
      <c r="J28" s="66"/>
      <c r="K28" s="66"/>
      <c r="L28" s="66"/>
      <c r="M28" s="66"/>
      <c r="N28" s="67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</row>
    <row r="29" spans="1:41" s="74" customFormat="1" ht="9" customHeight="1" x14ac:dyDescent="0.25">
      <c r="A29" s="78"/>
      <c r="B29" s="65"/>
      <c r="C29" s="70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</row>
    <row r="30" spans="1:41" s="74" customFormat="1" x14ac:dyDescent="0.25">
      <c r="A30" s="78"/>
      <c r="B30" s="68" t="s">
        <v>11</v>
      </c>
      <c r="C30" s="71" t="s">
        <v>13</v>
      </c>
      <c r="D30" s="66"/>
      <c r="E30" s="66"/>
      <c r="F30" s="666">
        <f>+'Cash-Flow-2025-Leva'!P5</f>
        <v>2025</v>
      </c>
      <c r="G30" s="666"/>
      <c r="H30" s="666"/>
      <c r="I30" s="666"/>
      <c r="J30" s="66"/>
      <c r="K30" s="66"/>
      <c r="L30" s="66"/>
      <c r="M30" s="66"/>
      <c r="N30" s="67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</row>
    <row r="31" spans="1:41" s="74" customFormat="1" x14ac:dyDescent="0.25">
      <c r="A31" s="78"/>
      <c r="B31" s="65"/>
      <c r="C31" s="70">
        <f>1+C28</f>
        <v>7</v>
      </c>
      <c r="D31" s="66" t="s">
        <v>372</v>
      </c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</row>
    <row r="32" spans="1:41" s="74" customFormat="1" x14ac:dyDescent="0.25">
      <c r="A32" s="78"/>
      <c r="B32" s="65"/>
      <c r="C32" s="70">
        <f>1+C31</f>
        <v>8</v>
      </c>
      <c r="D32" s="66" t="s">
        <v>373</v>
      </c>
      <c r="E32" s="66"/>
      <c r="F32" s="66"/>
      <c r="G32" s="66"/>
      <c r="H32" s="66"/>
      <c r="I32" s="66"/>
      <c r="J32" s="66"/>
      <c r="K32" s="66"/>
      <c r="L32" s="66"/>
      <c r="M32" s="66"/>
      <c r="N32" s="67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</row>
    <row r="33" spans="1:41" s="74" customFormat="1" x14ac:dyDescent="0.25">
      <c r="A33" s="78"/>
      <c r="B33" s="65"/>
      <c r="C33" s="70"/>
      <c r="D33" s="457" t="s">
        <v>374</v>
      </c>
      <c r="E33" s="66"/>
      <c r="F33" s="66"/>
      <c r="G33" s="66"/>
      <c r="H33" s="66"/>
      <c r="I33" s="66"/>
      <c r="J33" s="66"/>
      <c r="K33" s="593">
        <f>+H7</f>
        <v>2025</v>
      </c>
      <c r="L33" s="602"/>
      <c r="M33" s="66"/>
      <c r="N33" s="67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</row>
    <row r="34" spans="1:41" s="74" customFormat="1" x14ac:dyDescent="0.25">
      <c r="A34" s="78"/>
      <c r="B34" s="65"/>
      <c r="C34" s="70">
        <f>1+C32</f>
        <v>9</v>
      </c>
      <c r="D34" s="66" t="s">
        <v>375</v>
      </c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</row>
    <row r="35" spans="1:41" s="74" customFormat="1" x14ac:dyDescent="0.25">
      <c r="A35" s="78"/>
      <c r="B35" s="65"/>
      <c r="C35" s="70"/>
      <c r="D35" s="457" t="s">
        <v>376</v>
      </c>
      <c r="E35" s="66"/>
      <c r="F35" s="66"/>
      <c r="G35" s="66"/>
      <c r="H35" s="66"/>
      <c r="I35" s="66"/>
      <c r="J35" s="66"/>
      <c r="K35" s="66"/>
      <c r="L35" s="66"/>
      <c r="M35" s="66"/>
      <c r="N35" s="67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</row>
    <row r="36" spans="1:41" s="74" customFormat="1" x14ac:dyDescent="0.25">
      <c r="A36" s="78"/>
      <c r="B36" s="65"/>
      <c r="C36" s="70"/>
      <c r="D36" s="598" t="s">
        <v>377</v>
      </c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</row>
    <row r="37" spans="1:41" s="74" customFormat="1" x14ac:dyDescent="0.25">
      <c r="A37" s="78"/>
      <c r="B37" s="65"/>
      <c r="C37" s="70"/>
      <c r="D37" s="457" t="s">
        <v>265</v>
      </c>
      <c r="E37" s="66"/>
      <c r="F37" s="66"/>
      <c r="G37" s="644">
        <f>+H7</f>
        <v>2025</v>
      </c>
      <c r="H37" s="644"/>
      <c r="I37" s="66"/>
      <c r="J37" s="66"/>
      <c r="K37" s="66"/>
      <c r="L37" s="66"/>
      <c r="M37" s="66"/>
      <c r="N37" s="67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</row>
    <row r="38" spans="1:41" s="74" customFormat="1" x14ac:dyDescent="0.25">
      <c r="A38" s="78"/>
      <c r="B38" s="65"/>
      <c r="C38" s="70">
        <f>1+C34</f>
        <v>10</v>
      </c>
      <c r="D38" s="66" t="s">
        <v>378</v>
      </c>
      <c r="E38" s="66"/>
      <c r="F38" s="66"/>
      <c r="G38" s="66"/>
      <c r="H38" s="66"/>
      <c r="I38" s="66"/>
      <c r="J38" s="66"/>
      <c r="K38" s="66"/>
      <c r="L38" s="66"/>
      <c r="M38" s="66"/>
      <c r="N38" s="67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</row>
    <row r="39" spans="1:41" s="74" customFormat="1" x14ac:dyDescent="0.25">
      <c r="A39" s="78"/>
      <c r="B39" s="65"/>
      <c r="C39" s="70"/>
      <c r="D39" s="457" t="s">
        <v>379</v>
      </c>
      <c r="E39" s="66"/>
      <c r="F39" s="603"/>
      <c r="G39" s="603"/>
      <c r="H39" s="603"/>
      <c r="I39" s="574"/>
      <c r="J39" s="593">
        <f>+H7</f>
        <v>2025</v>
      </c>
      <c r="K39" s="66"/>
      <c r="L39" s="66"/>
      <c r="M39" s="66"/>
      <c r="N39" s="67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</row>
    <row r="40" spans="1:41" s="74" customFormat="1" x14ac:dyDescent="0.25">
      <c r="A40" s="78"/>
      <c r="B40" s="65"/>
      <c r="C40" s="70">
        <f>1+C38</f>
        <v>11</v>
      </c>
      <c r="D40" s="66" t="s">
        <v>380</v>
      </c>
      <c r="E40" s="66"/>
      <c r="F40" s="66"/>
      <c r="G40" s="66"/>
      <c r="H40" s="66"/>
      <c r="I40" s="66"/>
      <c r="J40" s="66"/>
      <c r="L40" s="656">
        <f>+F30-1</f>
        <v>2024</v>
      </c>
      <c r="M40" s="656"/>
      <c r="N40" s="67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</row>
    <row r="41" spans="1:41" s="74" customFormat="1" x14ac:dyDescent="0.25">
      <c r="A41" s="78"/>
      <c r="B41" s="65"/>
      <c r="C41" s="70"/>
      <c r="D41" s="457" t="s">
        <v>268</v>
      </c>
      <c r="E41" s="66"/>
      <c r="F41" s="603"/>
      <c r="G41" s="603"/>
      <c r="H41" s="603"/>
      <c r="I41" s="574"/>
      <c r="J41" s="604">
        <f>+H7-1</f>
        <v>2024</v>
      </c>
      <c r="K41" s="66" t="s">
        <v>266</v>
      </c>
      <c r="L41" s="66"/>
      <c r="M41" s="66"/>
      <c r="N41" s="67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</row>
    <row r="42" spans="1:41" s="74" customFormat="1" x14ac:dyDescent="0.25">
      <c r="A42" s="78"/>
      <c r="B42" s="65"/>
      <c r="C42" s="70"/>
      <c r="D42" s="457" t="s">
        <v>267</v>
      </c>
      <c r="E42" s="66"/>
      <c r="F42" s="603"/>
      <c r="G42" s="655">
        <f>+H7-1</f>
        <v>2024</v>
      </c>
      <c r="H42" s="655"/>
      <c r="I42" s="605" t="s">
        <v>381</v>
      </c>
      <c r="J42" s="603"/>
      <c r="K42" s="66"/>
      <c r="L42" s="66"/>
      <c r="M42" s="66"/>
      <c r="N42" s="67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</row>
    <row r="43" spans="1:41" s="74" customFormat="1" x14ac:dyDescent="0.25">
      <c r="A43" s="78"/>
      <c r="B43" s="65"/>
      <c r="C43" s="70"/>
      <c r="D43" s="598" t="s">
        <v>382</v>
      </c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</row>
    <row r="44" spans="1:41" s="74" customFormat="1" x14ac:dyDescent="0.25">
      <c r="A44" s="78"/>
      <c r="B44" s="65"/>
      <c r="C44" s="70"/>
      <c r="D44" s="598" t="s">
        <v>383</v>
      </c>
      <c r="E44" s="66"/>
      <c r="F44" s="66"/>
      <c r="G44" s="66"/>
      <c r="H44" s="66"/>
      <c r="I44" s="66"/>
      <c r="J44" s="66"/>
      <c r="K44" s="66"/>
      <c r="L44" s="601">
        <f>+H7-1</f>
        <v>2024</v>
      </c>
      <c r="M44" s="66"/>
      <c r="N44" s="67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</row>
    <row r="45" spans="1:41" s="74" customFormat="1" x14ac:dyDescent="0.25">
      <c r="A45" s="78"/>
      <c r="B45" s="65"/>
      <c r="C45" s="70">
        <f>1+C40</f>
        <v>12</v>
      </c>
      <c r="D45" s="598" t="s">
        <v>269</v>
      </c>
      <c r="E45" s="66"/>
      <c r="F45" s="66"/>
      <c r="G45" s="66"/>
      <c r="H45" s="66"/>
      <c r="I45" s="66"/>
      <c r="J45" s="66"/>
      <c r="K45" s="66"/>
      <c r="L45" s="66"/>
      <c r="M45" s="66"/>
      <c r="N45" s="67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</row>
    <row r="46" spans="1:41" s="74" customFormat="1" x14ac:dyDescent="0.25">
      <c r="A46" s="78"/>
      <c r="B46" s="65"/>
      <c r="C46" s="70"/>
      <c r="D46" s="598" t="s">
        <v>34</v>
      </c>
      <c r="E46" s="66"/>
      <c r="F46" s="66"/>
      <c r="G46" s="66"/>
      <c r="H46" s="66"/>
      <c r="I46" s="66"/>
      <c r="J46" s="66"/>
      <c r="K46" s="66"/>
      <c r="L46" s="66"/>
      <c r="M46" s="66"/>
      <c r="N46" s="67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</row>
    <row r="47" spans="1:41" s="74" customFormat="1" x14ac:dyDescent="0.25">
      <c r="A47" s="78"/>
      <c r="B47" s="65"/>
      <c r="C47" s="70">
        <f>1+C45</f>
        <v>13</v>
      </c>
      <c r="D47" s="598" t="s">
        <v>35</v>
      </c>
      <c r="E47" s="66"/>
      <c r="F47" s="66"/>
      <c r="G47" s="66"/>
      <c r="H47" s="66"/>
      <c r="I47" s="66"/>
      <c r="J47" s="66"/>
      <c r="K47" s="66"/>
      <c r="L47" s="66"/>
      <c r="M47" s="66"/>
      <c r="N47" s="67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</row>
    <row r="48" spans="1:41" s="74" customFormat="1" x14ac:dyDescent="0.25">
      <c r="A48" s="78"/>
      <c r="B48" s="65"/>
      <c r="C48" s="70"/>
      <c r="D48" s="598" t="s">
        <v>36</v>
      </c>
      <c r="E48" s="66"/>
      <c r="F48" s="66"/>
      <c r="G48" s="66"/>
      <c r="H48" s="66"/>
      <c r="I48" s="66"/>
      <c r="J48" s="66"/>
      <c r="K48" s="66"/>
      <c r="L48" s="66"/>
      <c r="M48" s="66"/>
      <c r="N48" s="67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</row>
    <row r="49" spans="1:41" s="74" customFormat="1" x14ac:dyDescent="0.25">
      <c r="A49" s="78"/>
      <c r="B49" s="65"/>
      <c r="C49" s="70"/>
      <c r="D49" s="598" t="s">
        <v>37</v>
      </c>
      <c r="E49" s="66"/>
      <c r="F49" s="66"/>
      <c r="G49" s="66"/>
      <c r="H49" s="66"/>
      <c r="I49" s="66"/>
      <c r="J49" s="66"/>
      <c r="K49" s="66"/>
      <c r="L49" s="66"/>
      <c r="M49" s="66"/>
      <c r="N49" s="67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</row>
    <row r="50" spans="1:41" s="74" customFormat="1" x14ac:dyDescent="0.25">
      <c r="A50" s="78"/>
      <c r="B50" s="65"/>
      <c r="C50" s="70">
        <f>1+C47</f>
        <v>14</v>
      </c>
      <c r="D50" s="598" t="s">
        <v>28</v>
      </c>
      <c r="E50" s="66"/>
      <c r="F50" s="66"/>
      <c r="G50" s="66"/>
      <c r="H50" s="66"/>
      <c r="I50" s="66"/>
      <c r="J50" s="66"/>
      <c r="K50" s="66"/>
      <c r="L50" s="66"/>
      <c r="M50" s="66"/>
      <c r="N50" s="67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1:41" s="74" customFormat="1" x14ac:dyDescent="0.25">
      <c r="A51" s="78"/>
      <c r="B51" s="65"/>
      <c r="C51" s="70"/>
      <c r="D51" s="598" t="s">
        <v>384</v>
      </c>
      <c r="E51" s="66"/>
      <c r="F51" s="66"/>
      <c r="G51" s="66"/>
      <c r="H51" s="66"/>
      <c r="I51" s="66"/>
      <c r="J51" s="66"/>
      <c r="K51" s="66"/>
      <c r="L51" s="66"/>
      <c r="M51" s="66"/>
      <c r="N51" s="67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</row>
    <row r="52" spans="1:41" s="74" customFormat="1" x14ac:dyDescent="0.25">
      <c r="A52" s="78"/>
      <c r="B52" s="65"/>
      <c r="C52" s="70">
        <f>1+C50</f>
        <v>15</v>
      </c>
      <c r="D52" s="598" t="s">
        <v>385</v>
      </c>
      <c r="E52" s="66"/>
      <c r="F52" s="66"/>
      <c r="G52" s="66"/>
      <c r="H52" s="66"/>
      <c r="I52" s="66"/>
      <c r="J52" s="66"/>
      <c r="K52" s="66"/>
      <c r="L52" s="66"/>
      <c r="M52" s="66"/>
      <c r="N52" s="67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</row>
    <row r="53" spans="1:41" s="74" customFormat="1" ht="3.75" customHeight="1" x14ac:dyDescent="0.25">
      <c r="A53" s="78"/>
      <c r="B53" s="65"/>
      <c r="C53" s="70"/>
      <c r="D53" s="606"/>
      <c r="E53" s="66"/>
      <c r="F53" s="66"/>
      <c r="G53" s="66"/>
      <c r="H53" s="66"/>
      <c r="I53" s="66"/>
      <c r="J53" s="66"/>
      <c r="K53" s="66"/>
      <c r="L53" s="66"/>
      <c r="M53" s="66"/>
      <c r="N53" s="67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</row>
    <row r="54" spans="1:41" s="74" customFormat="1" x14ac:dyDescent="0.25">
      <c r="A54" s="78"/>
      <c r="B54" s="65"/>
      <c r="C54" s="70"/>
      <c r="D54" s="606" t="s">
        <v>386</v>
      </c>
      <c r="E54" s="66"/>
      <c r="F54" s="66"/>
      <c r="G54" s="66"/>
      <c r="H54" s="66"/>
      <c r="I54" s="66"/>
      <c r="J54" s="66"/>
      <c r="K54" s="66"/>
      <c r="L54" s="66"/>
      <c r="M54" s="66"/>
      <c r="N54" s="67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</row>
    <row r="55" spans="1:41" s="74" customFormat="1" x14ac:dyDescent="0.25">
      <c r="A55" s="78"/>
      <c r="B55" s="65"/>
      <c r="C55" s="70"/>
      <c r="D55" s="606" t="s">
        <v>335</v>
      </c>
      <c r="E55" s="66"/>
      <c r="F55" s="66"/>
      <c r="G55" s="66"/>
      <c r="H55" s="66"/>
      <c r="I55" s="66"/>
      <c r="J55" s="536"/>
      <c r="K55" s="649"/>
      <c r="L55" s="649"/>
      <c r="M55" s="66"/>
      <c r="N55" s="67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</row>
    <row r="56" spans="1:41" s="74" customFormat="1" x14ac:dyDescent="0.25">
      <c r="A56" s="78"/>
      <c r="B56" s="65"/>
      <c r="C56" s="70"/>
      <c r="D56" s="606" t="s">
        <v>387</v>
      </c>
      <c r="E56" s="66"/>
      <c r="F56" s="66"/>
      <c r="G56" s="66"/>
      <c r="H56" s="66"/>
      <c r="I56" s="66"/>
      <c r="J56" s="536"/>
      <c r="K56" s="653">
        <f>+H7</f>
        <v>2025</v>
      </c>
      <c r="L56" s="653"/>
      <c r="M56" s="66"/>
      <c r="N56" s="67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</row>
    <row r="57" spans="1:41" s="74" customFormat="1" x14ac:dyDescent="0.25">
      <c r="A57" s="78"/>
      <c r="B57" s="65"/>
      <c r="C57" s="70"/>
      <c r="D57" s="606" t="s">
        <v>336</v>
      </c>
      <c r="E57" s="66"/>
      <c r="F57" s="66"/>
      <c r="G57" s="66"/>
      <c r="H57" s="66"/>
      <c r="I57" s="644">
        <f>+H7</f>
        <v>2025</v>
      </c>
      <c r="J57" s="644"/>
      <c r="K57" s="607" t="s">
        <v>388</v>
      </c>
      <c r="L57" s="638">
        <f>+H7</f>
        <v>2025</v>
      </c>
      <c r="M57" s="638"/>
      <c r="N57" s="67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</row>
    <row r="58" spans="1:41" s="74" customFormat="1" ht="3.75" customHeight="1" x14ac:dyDescent="0.25">
      <c r="A58" s="78"/>
      <c r="B58" s="65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594"/>
      <c r="N58" s="67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</row>
    <row r="59" spans="1:41" s="74" customFormat="1" x14ac:dyDescent="0.25">
      <c r="A59" s="78"/>
      <c r="B59" s="65"/>
      <c r="C59" s="70"/>
      <c r="D59" s="608" t="s">
        <v>389</v>
      </c>
      <c r="E59" s="659">
        <f>+H7</f>
        <v>2025</v>
      </c>
      <c r="F59" s="659"/>
      <c r="G59" s="659"/>
      <c r="H59" s="659"/>
      <c r="I59" s="659"/>
      <c r="J59" s="659"/>
      <c r="K59" s="609" t="s">
        <v>390</v>
      </c>
      <c r="L59" s="537"/>
      <c r="M59" s="66"/>
      <c r="N59" s="67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</row>
    <row r="60" spans="1:41" s="74" customFormat="1" x14ac:dyDescent="0.25">
      <c r="A60" s="78"/>
      <c r="B60" s="65"/>
      <c r="C60" s="70"/>
      <c r="D60" s="610" t="s">
        <v>391</v>
      </c>
      <c r="E60" s="660">
        <f>+H7</f>
        <v>2025</v>
      </c>
      <c r="F60" s="660"/>
      <c r="G60" s="660"/>
      <c r="H60" s="660"/>
      <c r="I60" s="660"/>
      <c r="J60" s="660"/>
      <c r="K60" s="611" t="s">
        <v>392</v>
      </c>
      <c r="L60" s="538"/>
      <c r="M60" s="66"/>
      <c r="N60" s="67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</row>
    <row r="61" spans="1:41" s="74" customFormat="1" x14ac:dyDescent="0.25">
      <c r="A61" s="78"/>
      <c r="B61" s="65"/>
      <c r="C61" s="70"/>
      <c r="D61" s="612" t="s">
        <v>393</v>
      </c>
      <c r="E61" s="652">
        <f>+H7</f>
        <v>2025</v>
      </c>
      <c r="F61" s="652"/>
      <c r="G61" s="652"/>
      <c r="H61" s="652"/>
      <c r="I61" s="652"/>
      <c r="J61" s="652"/>
      <c r="K61" s="613" t="s">
        <v>394</v>
      </c>
      <c r="L61" s="539"/>
      <c r="M61" s="66"/>
      <c r="N61" s="67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</row>
    <row r="62" spans="1:41" s="74" customFormat="1" ht="3.75" customHeight="1" x14ac:dyDescent="0.25">
      <c r="A62" s="78"/>
      <c r="B62" s="65"/>
      <c r="C62" s="70"/>
      <c r="D62" s="606"/>
      <c r="E62" s="66"/>
      <c r="F62" s="66"/>
      <c r="G62" s="66"/>
      <c r="H62" s="66"/>
      <c r="I62" s="66"/>
      <c r="J62" s="66"/>
      <c r="K62" s="66"/>
      <c r="L62" s="66"/>
      <c r="M62" s="66"/>
      <c r="N62" s="67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</row>
    <row r="63" spans="1:41" s="74" customFormat="1" x14ac:dyDescent="0.25">
      <c r="A63" s="78"/>
      <c r="B63" s="65"/>
      <c r="C63" s="70"/>
      <c r="D63" s="606" t="s">
        <v>395</v>
      </c>
      <c r="E63" s="66"/>
      <c r="F63" s="66"/>
      <c r="G63" s="66"/>
      <c r="H63" s="66"/>
      <c r="I63" s="66"/>
      <c r="J63" s="536"/>
      <c r="K63" s="536"/>
      <c r="L63" s="593">
        <f>+H7</f>
        <v>2025</v>
      </c>
      <c r="M63" s="66"/>
      <c r="N63" s="67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</row>
    <row r="64" spans="1:41" s="74" customFormat="1" ht="3.75" customHeight="1" x14ac:dyDescent="0.25">
      <c r="A64" s="78"/>
      <c r="B64" s="65"/>
      <c r="C64" s="70"/>
      <c r="D64" s="606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</row>
    <row r="65" spans="1:41" s="74" customFormat="1" x14ac:dyDescent="0.25">
      <c r="A65" s="78"/>
      <c r="B65" s="65"/>
      <c r="C65" s="70"/>
      <c r="D65" s="579" t="s">
        <v>337</v>
      </c>
      <c r="E65" s="580"/>
      <c r="F65" s="580"/>
      <c r="G65" s="580"/>
      <c r="H65" s="580"/>
      <c r="I65" s="580"/>
      <c r="J65" s="580"/>
      <c r="K65" s="575"/>
      <c r="L65" s="576"/>
      <c r="M65" s="66"/>
      <c r="N65" s="67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</row>
    <row r="66" spans="1:41" s="74" customFormat="1" x14ac:dyDescent="0.25">
      <c r="A66" s="78"/>
      <c r="B66" s="65"/>
      <c r="C66" s="70"/>
      <c r="D66" s="581" t="s">
        <v>338</v>
      </c>
      <c r="E66" s="582"/>
      <c r="F66" s="582"/>
      <c r="G66" s="582"/>
      <c r="H66" s="582"/>
      <c r="I66" s="582"/>
      <c r="J66" s="582"/>
      <c r="K66" s="577"/>
      <c r="L66" s="578"/>
      <c r="M66" s="66"/>
      <c r="N66" s="67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</row>
    <row r="67" spans="1:41" s="74" customFormat="1" ht="3.75" customHeight="1" x14ac:dyDescent="0.25">
      <c r="A67" s="78"/>
      <c r="B67" s="65"/>
      <c r="C67" s="70"/>
      <c r="D67" s="606"/>
      <c r="E67" s="66"/>
      <c r="F67" s="66"/>
      <c r="G67" s="66"/>
      <c r="H67" s="66"/>
      <c r="I67" s="66"/>
      <c r="J67" s="66"/>
      <c r="K67" s="66"/>
      <c r="L67" s="66"/>
      <c r="M67" s="66"/>
      <c r="N67" s="67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</row>
    <row r="68" spans="1:41" s="74" customFormat="1" x14ac:dyDescent="0.25">
      <c r="A68" s="78"/>
      <c r="B68" s="65"/>
      <c r="C68" s="70"/>
      <c r="D68" s="606" t="s">
        <v>396</v>
      </c>
      <c r="E68" s="66"/>
      <c r="F68" s="66"/>
      <c r="G68" s="66"/>
      <c r="H68" s="66"/>
      <c r="I68" s="66"/>
      <c r="J68" s="66"/>
      <c r="K68" s="66"/>
      <c r="L68" s="66"/>
      <c r="M68" s="66"/>
      <c r="N68" s="67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</row>
    <row r="69" spans="1:41" s="74" customFormat="1" x14ac:dyDescent="0.25">
      <c r="A69" s="78"/>
      <c r="B69" s="65"/>
      <c r="C69" s="70"/>
      <c r="D69" s="606" t="s">
        <v>397</v>
      </c>
      <c r="E69" s="66"/>
      <c r="F69" s="66"/>
      <c r="G69" s="66"/>
      <c r="H69" s="66"/>
      <c r="I69" s="66"/>
      <c r="J69" s="66"/>
      <c r="K69" s="536"/>
      <c r="L69" s="536"/>
      <c r="M69" s="66"/>
      <c r="N69" s="67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</row>
    <row r="70" spans="1:41" s="74" customFormat="1" x14ac:dyDescent="0.25">
      <c r="A70" s="78"/>
      <c r="B70" s="65"/>
      <c r="C70" s="70"/>
      <c r="D70" s="606" t="s">
        <v>398</v>
      </c>
      <c r="E70" s="66"/>
      <c r="F70" s="66"/>
      <c r="G70" s="66"/>
      <c r="H70" s="66"/>
      <c r="I70" s="66"/>
      <c r="J70" s="66"/>
      <c r="K70" s="536"/>
      <c r="L70" s="536"/>
      <c r="M70" s="66"/>
      <c r="N70" s="67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</row>
    <row r="71" spans="1:41" s="74" customFormat="1" x14ac:dyDescent="0.25">
      <c r="A71" s="78"/>
      <c r="B71" s="65"/>
      <c r="C71" s="70"/>
      <c r="D71" s="606" t="s">
        <v>399</v>
      </c>
      <c r="E71" s="66"/>
      <c r="F71" s="66"/>
      <c r="G71" s="66"/>
      <c r="H71" s="66"/>
      <c r="I71" s="66"/>
      <c r="J71" s="66"/>
      <c r="K71" s="536"/>
      <c r="L71" s="536"/>
      <c r="M71" s="66"/>
      <c r="N71" s="67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</row>
    <row r="72" spans="1:41" s="74" customFormat="1" x14ac:dyDescent="0.25">
      <c r="A72" s="78"/>
      <c r="B72" s="65"/>
      <c r="C72" s="70"/>
      <c r="D72" s="606" t="s">
        <v>400</v>
      </c>
      <c r="E72" s="66"/>
      <c r="F72" s="66"/>
      <c r="G72" s="66"/>
      <c r="H72" s="66"/>
      <c r="I72" s="66"/>
      <c r="J72" s="66"/>
      <c r="K72" s="536"/>
      <c r="L72" s="536"/>
      <c r="M72" s="66"/>
      <c r="N72" s="67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</row>
    <row r="73" spans="1:41" s="74" customFormat="1" x14ac:dyDescent="0.25">
      <c r="A73" s="78"/>
      <c r="B73" s="65"/>
      <c r="C73" s="70"/>
      <c r="D73" s="606" t="s">
        <v>401</v>
      </c>
      <c r="E73" s="66"/>
      <c r="F73" s="66"/>
      <c r="G73" s="66"/>
      <c r="H73" s="66"/>
      <c r="I73" s="66"/>
      <c r="J73" s="66"/>
      <c r="K73" s="536"/>
      <c r="L73" s="536"/>
      <c r="M73" s="66"/>
      <c r="N73" s="67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</row>
    <row r="74" spans="1:41" s="74" customFormat="1" x14ac:dyDescent="0.25">
      <c r="A74" s="78"/>
      <c r="B74" s="65"/>
      <c r="C74" s="70"/>
      <c r="D74" s="606" t="s">
        <v>340</v>
      </c>
      <c r="E74" s="66"/>
      <c r="F74" s="66"/>
      <c r="G74" s="66"/>
      <c r="H74" s="66"/>
      <c r="I74" s="66"/>
      <c r="J74" s="66"/>
      <c r="K74" s="536"/>
      <c r="L74" s="536"/>
      <c r="M74" s="66"/>
      <c r="N74" s="67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</row>
    <row r="75" spans="1:41" s="74" customFormat="1" x14ac:dyDescent="0.25">
      <c r="A75" s="78"/>
      <c r="B75" s="65"/>
      <c r="C75" s="70"/>
      <c r="D75" s="598" t="s">
        <v>402</v>
      </c>
      <c r="E75" s="66"/>
      <c r="F75" s="66"/>
      <c r="G75" s="66"/>
      <c r="H75" s="573"/>
      <c r="I75" s="645">
        <f>+H7</f>
        <v>2025</v>
      </c>
      <c r="J75" s="645"/>
      <c r="K75" s="66" t="s">
        <v>341</v>
      </c>
      <c r="L75" s="66"/>
      <c r="M75" s="66"/>
      <c r="N75" s="67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</row>
    <row r="76" spans="1:41" s="74" customFormat="1" x14ac:dyDescent="0.25">
      <c r="A76" s="78"/>
      <c r="B76" s="65"/>
      <c r="C76" s="70"/>
      <c r="D76" s="606" t="s">
        <v>339</v>
      </c>
      <c r="E76" s="66"/>
      <c r="F76" s="66"/>
      <c r="G76" s="66"/>
      <c r="H76" s="66"/>
      <c r="I76" s="66"/>
      <c r="J76" s="66"/>
      <c r="K76" s="66"/>
      <c r="L76" s="66"/>
      <c r="M76" s="66"/>
      <c r="N76" s="67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</row>
    <row r="77" spans="1:41" s="74" customFormat="1" ht="15.75" customHeight="1" x14ac:dyDescent="0.25">
      <c r="A77" s="78"/>
      <c r="B77" s="65"/>
      <c r="C77" s="70"/>
      <c r="D77" s="66" t="s">
        <v>403</v>
      </c>
      <c r="E77" s="66"/>
      <c r="F77" s="66"/>
      <c r="G77" s="66"/>
      <c r="H77" s="66"/>
      <c r="I77" s="66"/>
      <c r="J77" s="66"/>
      <c r="K77" s="66"/>
      <c r="L77" s="66"/>
      <c r="M77" s="66"/>
      <c r="N77" s="67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</row>
    <row r="78" spans="1:41" s="74" customFormat="1" ht="3.75" customHeight="1" x14ac:dyDescent="0.25">
      <c r="A78" s="78"/>
      <c r="B78" s="65"/>
      <c r="C78" s="70"/>
      <c r="D78" s="606"/>
      <c r="E78" s="66"/>
      <c r="F78" s="66"/>
      <c r="G78" s="66"/>
      <c r="H78" s="66"/>
      <c r="I78" s="66"/>
      <c r="J78" s="66"/>
      <c r="K78" s="66"/>
      <c r="L78" s="66"/>
      <c r="M78" s="66"/>
      <c r="N78" s="67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</row>
    <row r="79" spans="1:41" s="74" customFormat="1" x14ac:dyDescent="0.25">
      <c r="A79" s="78"/>
      <c r="B79" s="65"/>
      <c r="C79" s="70"/>
      <c r="D79" s="606" t="s">
        <v>404</v>
      </c>
      <c r="E79" s="66"/>
      <c r="F79" s="66"/>
      <c r="G79" s="66"/>
      <c r="H79" s="66"/>
      <c r="I79" s="66"/>
      <c r="J79" s="66"/>
      <c r="K79" s="66"/>
      <c r="L79" s="66"/>
      <c r="M79" s="66"/>
      <c r="N79" s="67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</row>
    <row r="80" spans="1:41" s="74" customFormat="1" x14ac:dyDescent="0.25">
      <c r="A80" s="78"/>
      <c r="B80" s="65"/>
      <c r="C80" s="70"/>
      <c r="D80" s="606" t="s">
        <v>335</v>
      </c>
      <c r="E80" s="66"/>
      <c r="F80" s="66"/>
      <c r="G80" s="66"/>
      <c r="H80" s="66"/>
      <c r="I80" s="66"/>
      <c r="J80" s="536"/>
      <c r="K80" s="649"/>
      <c r="L80" s="649"/>
      <c r="M80" s="66"/>
      <c r="N80" s="67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</row>
    <row r="81" spans="1:41" s="74" customFormat="1" x14ac:dyDescent="0.25">
      <c r="A81" s="78"/>
      <c r="B81" s="65"/>
      <c r="C81" s="70"/>
      <c r="D81" s="606" t="s">
        <v>387</v>
      </c>
      <c r="E81" s="66"/>
      <c r="F81" s="66"/>
      <c r="G81" s="66"/>
      <c r="H81" s="66"/>
      <c r="I81" s="66"/>
      <c r="J81" s="536"/>
      <c r="K81" s="653">
        <f>+H7</f>
        <v>2025</v>
      </c>
      <c r="L81" s="653"/>
      <c r="M81" s="66"/>
      <c r="N81" s="67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</row>
    <row r="82" spans="1:41" s="74" customFormat="1" x14ac:dyDescent="0.25">
      <c r="A82" s="78"/>
      <c r="B82" s="65"/>
      <c r="C82" s="70"/>
      <c r="D82" s="606" t="s">
        <v>336</v>
      </c>
      <c r="E82" s="66"/>
      <c r="F82" s="66"/>
      <c r="G82" s="66"/>
      <c r="H82" s="66"/>
      <c r="I82" s="644">
        <f>+H7</f>
        <v>2025</v>
      </c>
      <c r="J82" s="644"/>
      <c r="K82" s="607" t="s">
        <v>405</v>
      </c>
      <c r="L82" s="638">
        <f>+H7</f>
        <v>2025</v>
      </c>
      <c r="M82" s="638"/>
      <c r="N82" s="67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</row>
    <row r="83" spans="1:41" s="74" customFormat="1" ht="3.75" customHeight="1" x14ac:dyDescent="0.25">
      <c r="A83" s="78"/>
      <c r="B83" s="65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594"/>
      <c r="N83" s="67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</row>
    <row r="84" spans="1:41" s="74" customFormat="1" x14ac:dyDescent="0.25">
      <c r="A84" s="78"/>
      <c r="B84" s="65"/>
      <c r="C84" s="70"/>
      <c r="D84" s="608" t="s">
        <v>389</v>
      </c>
      <c r="E84" s="643">
        <f>+H7</f>
        <v>2025</v>
      </c>
      <c r="F84" s="643"/>
      <c r="G84" s="643"/>
      <c r="H84" s="643"/>
      <c r="I84" s="643"/>
      <c r="J84" s="643"/>
      <c r="K84" s="609" t="s">
        <v>406</v>
      </c>
      <c r="L84" s="537"/>
      <c r="M84" s="66"/>
      <c r="N84" s="67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</row>
    <row r="85" spans="1:41" s="74" customFormat="1" x14ac:dyDescent="0.25">
      <c r="A85" s="78"/>
      <c r="B85" s="65"/>
      <c r="C85" s="70"/>
      <c r="D85" s="610" t="s">
        <v>391</v>
      </c>
      <c r="E85" s="647">
        <f>+H7</f>
        <v>2025</v>
      </c>
      <c r="F85" s="647"/>
      <c r="G85" s="647"/>
      <c r="H85" s="647"/>
      <c r="I85" s="647"/>
      <c r="J85" s="647"/>
      <c r="K85" s="611" t="s">
        <v>407</v>
      </c>
      <c r="L85" s="538"/>
      <c r="M85" s="66"/>
      <c r="N85" s="67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</row>
    <row r="86" spans="1:41" s="74" customFormat="1" x14ac:dyDescent="0.25">
      <c r="A86" s="78"/>
      <c r="B86" s="65"/>
      <c r="C86" s="70"/>
      <c r="D86" s="612" t="s">
        <v>393</v>
      </c>
      <c r="E86" s="648">
        <f>+H7</f>
        <v>2025</v>
      </c>
      <c r="F86" s="648"/>
      <c r="G86" s="648"/>
      <c r="H86" s="648"/>
      <c r="I86" s="648"/>
      <c r="J86" s="648"/>
      <c r="K86" s="613" t="s">
        <v>408</v>
      </c>
      <c r="L86" s="539"/>
      <c r="M86" s="66"/>
      <c r="N86" s="67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</row>
    <row r="87" spans="1:41" s="74" customFormat="1" ht="3.75" customHeight="1" x14ac:dyDescent="0.25">
      <c r="A87" s="78"/>
      <c r="B87" s="65"/>
      <c r="C87" s="70"/>
      <c r="D87" s="606"/>
      <c r="E87" s="66"/>
      <c r="F87" s="66"/>
      <c r="G87" s="66"/>
      <c r="H87" s="66"/>
      <c r="I87" s="66"/>
      <c r="J87" s="66"/>
      <c r="K87" s="66"/>
      <c r="L87" s="66"/>
      <c r="M87" s="66"/>
      <c r="N87" s="67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</row>
    <row r="88" spans="1:41" s="74" customFormat="1" x14ac:dyDescent="0.25">
      <c r="A88" s="78"/>
      <c r="B88" s="65"/>
      <c r="C88" s="70"/>
      <c r="D88" s="606" t="s">
        <v>409</v>
      </c>
      <c r="E88" s="66"/>
      <c r="F88" s="66"/>
      <c r="G88" s="66"/>
      <c r="H88" s="66"/>
      <c r="I88" s="66"/>
      <c r="J88" s="536"/>
      <c r="K88" s="536"/>
      <c r="L88" s="593">
        <f>+H7</f>
        <v>2025</v>
      </c>
      <c r="M88" s="66"/>
      <c r="N88" s="67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</row>
    <row r="89" spans="1:41" s="74" customFormat="1" ht="3.75" customHeight="1" x14ac:dyDescent="0.25">
      <c r="A89" s="78"/>
      <c r="B89" s="65"/>
      <c r="C89" s="70"/>
      <c r="D89" s="606"/>
      <c r="E89" s="66"/>
      <c r="F89" s="66"/>
      <c r="G89" s="66"/>
      <c r="H89" s="66"/>
      <c r="I89" s="66"/>
      <c r="J89" s="66"/>
      <c r="K89" s="66"/>
      <c r="L89" s="66"/>
      <c r="M89" s="66"/>
      <c r="N89" s="67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</row>
    <row r="90" spans="1:41" s="74" customFormat="1" x14ac:dyDescent="0.25">
      <c r="A90" s="78"/>
      <c r="B90" s="65"/>
      <c r="C90" s="70"/>
      <c r="D90" s="579" t="s">
        <v>337</v>
      </c>
      <c r="E90" s="580"/>
      <c r="F90" s="580"/>
      <c r="G90" s="580"/>
      <c r="H90" s="580"/>
      <c r="I90" s="580"/>
      <c r="J90" s="580"/>
      <c r="K90" s="575"/>
      <c r="L90" s="576"/>
      <c r="M90" s="66"/>
      <c r="N90" s="67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</row>
    <row r="91" spans="1:41" s="74" customFormat="1" x14ac:dyDescent="0.25">
      <c r="A91" s="78"/>
      <c r="B91" s="65"/>
      <c r="C91" s="70"/>
      <c r="D91" s="581" t="s">
        <v>338</v>
      </c>
      <c r="E91" s="582"/>
      <c r="F91" s="582"/>
      <c r="G91" s="582"/>
      <c r="H91" s="582"/>
      <c r="I91" s="582"/>
      <c r="J91" s="582"/>
      <c r="K91" s="577"/>
      <c r="L91" s="578"/>
      <c r="M91" s="66"/>
      <c r="N91" s="67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</row>
    <row r="92" spans="1:41" s="74" customFormat="1" ht="7.5" customHeight="1" x14ac:dyDescent="0.25">
      <c r="A92" s="78"/>
      <c r="B92" s="65"/>
      <c r="C92" s="70"/>
      <c r="D92" s="606"/>
      <c r="E92" s="66"/>
      <c r="F92" s="66"/>
      <c r="G92" s="66"/>
      <c r="H92" s="66"/>
      <c r="I92" s="66"/>
      <c r="J92" s="66"/>
      <c r="K92" s="66"/>
      <c r="L92" s="66"/>
      <c r="M92" s="66"/>
      <c r="N92" s="67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</row>
    <row r="93" spans="1:41" s="74" customFormat="1" x14ac:dyDescent="0.25">
      <c r="A93" s="78"/>
      <c r="B93" s="65"/>
      <c r="C93" s="70">
        <f>1+C52</f>
        <v>16</v>
      </c>
      <c r="D93" s="598" t="s">
        <v>410</v>
      </c>
      <c r="E93" s="66"/>
      <c r="F93" s="66"/>
      <c r="G93" s="66"/>
      <c r="H93" s="66"/>
      <c r="I93" s="66"/>
      <c r="J93" s="66"/>
      <c r="K93" s="66"/>
      <c r="L93" s="66"/>
      <c r="M93" s="66"/>
      <c r="N93" s="67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</row>
    <row r="94" spans="1:41" s="74" customFormat="1" ht="3.75" customHeight="1" x14ac:dyDescent="0.25">
      <c r="A94" s="78"/>
      <c r="B94" s="65"/>
      <c r="C94" s="70"/>
      <c r="D94" s="606"/>
      <c r="E94" s="66"/>
      <c r="F94" s="66"/>
      <c r="G94" s="66"/>
      <c r="H94" s="66"/>
      <c r="I94" s="66"/>
      <c r="J94" s="66"/>
      <c r="K94" s="66"/>
      <c r="L94" s="66"/>
      <c r="M94" s="66"/>
      <c r="N94" s="67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</row>
    <row r="95" spans="1:41" s="74" customFormat="1" x14ac:dyDescent="0.25">
      <c r="A95" s="78"/>
      <c r="B95" s="65"/>
      <c r="C95" s="70"/>
      <c r="D95" s="606" t="s">
        <v>411</v>
      </c>
      <c r="E95" s="66"/>
      <c r="F95" s="66"/>
      <c r="G95" s="66"/>
      <c r="H95" s="66"/>
      <c r="I95" s="66"/>
      <c r="J95" s="66"/>
      <c r="K95" s="66"/>
      <c r="L95" s="66"/>
      <c r="M95" s="66"/>
      <c r="N95" s="67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</row>
    <row r="96" spans="1:41" s="74" customFormat="1" x14ac:dyDescent="0.25">
      <c r="A96" s="78"/>
      <c r="B96" s="65"/>
      <c r="C96" s="70"/>
      <c r="D96" s="606" t="s">
        <v>335</v>
      </c>
      <c r="E96" s="66"/>
      <c r="F96" s="66"/>
      <c r="G96" s="66"/>
      <c r="H96" s="66"/>
      <c r="I96" s="66"/>
      <c r="J96" s="536"/>
      <c r="K96" s="649"/>
      <c r="L96" s="649"/>
      <c r="M96" s="66"/>
      <c r="N96" s="67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</row>
    <row r="97" spans="1:41" s="74" customFormat="1" x14ac:dyDescent="0.25">
      <c r="A97" s="78"/>
      <c r="B97" s="65"/>
      <c r="C97" s="70"/>
      <c r="D97" s="606" t="s">
        <v>387</v>
      </c>
      <c r="E97" s="66"/>
      <c r="F97" s="66"/>
      <c r="G97" s="66"/>
      <c r="H97" s="66"/>
      <c r="I97" s="66"/>
      <c r="J97" s="536"/>
      <c r="K97" s="650">
        <f>+H7-1</f>
        <v>2024</v>
      </c>
      <c r="L97" s="650"/>
      <c r="M97" s="66"/>
      <c r="N97" s="67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</row>
    <row r="98" spans="1:41" s="74" customFormat="1" x14ac:dyDescent="0.25">
      <c r="A98" s="78"/>
      <c r="B98" s="65"/>
      <c r="C98" s="70"/>
      <c r="D98" s="606" t="s">
        <v>303</v>
      </c>
      <c r="E98" s="66"/>
      <c r="F98" s="66"/>
      <c r="G98" s="66"/>
      <c r="H98" s="66"/>
      <c r="I98" s="664">
        <f>+H7-1</f>
        <v>2024</v>
      </c>
      <c r="J98" s="664"/>
      <c r="K98" s="607" t="s">
        <v>388</v>
      </c>
      <c r="L98" s="638">
        <f>+H7</f>
        <v>2025</v>
      </c>
      <c r="M98" s="638"/>
      <c r="N98" s="67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</row>
    <row r="99" spans="1:41" s="74" customFormat="1" ht="3.75" customHeight="1" x14ac:dyDescent="0.25">
      <c r="A99" s="78"/>
      <c r="B99" s="65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594"/>
      <c r="N99" s="67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</row>
    <row r="100" spans="1:41" s="74" customFormat="1" x14ac:dyDescent="0.25">
      <c r="A100" s="78"/>
      <c r="B100" s="65"/>
      <c r="C100" s="70"/>
      <c r="D100" s="614" t="s">
        <v>389</v>
      </c>
      <c r="E100" s="651">
        <f>+H7-1</f>
        <v>2024</v>
      </c>
      <c r="F100" s="651"/>
      <c r="G100" s="651"/>
      <c r="H100" s="651"/>
      <c r="I100" s="651"/>
      <c r="J100" s="651"/>
      <c r="K100" s="615" t="s">
        <v>412</v>
      </c>
      <c r="L100" s="540"/>
      <c r="M100" s="66"/>
      <c r="N100" s="67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</row>
    <row r="101" spans="1:41" s="74" customFormat="1" x14ac:dyDescent="0.25">
      <c r="A101" s="78"/>
      <c r="B101" s="65"/>
      <c r="C101" s="70"/>
      <c r="D101" s="616" t="s">
        <v>391</v>
      </c>
      <c r="E101" s="646">
        <f>+H7-1</f>
        <v>2024</v>
      </c>
      <c r="F101" s="646"/>
      <c r="G101" s="646"/>
      <c r="H101" s="646"/>
      <c r="I101" s="646"/>
      <c r="J101" s="646"/>
      <c r="K101" s="617" t="s">
        <v>413</v>
      </c>
      <c r="L101" s="541"/>
      <c r="M101" s="66"/>
      <c r="N101" s="67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</row>
    <row r="102" spans="1:41" s="74" customFormat="1" x14ac:dyDescent="0.25">
      <c r="A102" s="78"/>
      <c r="B102" s="65"/>
      <c r="C102" s="70"/>
      <c r="D102" s="618" t="s">
        <v>393</v>
      </c>
      <c r="E102" s="658">
        <f>+H7-1</f>
        <v>2024</v>
      </c>
      <c r="F102" s="658"/>
      <c r="G102" s="658"/>
      <c r="H102" s="658"/>
      <c r="I102" s="658"/>
      <c r="J102" s="658"/>
      <c r="K102" s="619" t="s">
        <v>414</v>
      </c>
      <c r="L102" s="542"/>
      <c r="M102" s="66"/>
      <c r="N102" s="67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</row>
    <row r="103" spans="1:41" s="74" customFormat="1" ht="3.75" customHeight="1" x14ac:dyDescent="0.25">
      <c r="A103" s="78"/>
      <c r="B103" s="65"/>
      <c r="C103" s="70"/>
      <c r="D103" s="606"/>
      <c r="E103" s="66"/>
      <c r="F103" s="66"/>
      <c r="G103" s="66"/>
      <c r="H103" s="66"/>
      <c r="I103" s="66"/>
      <c r="J103" s="66"/>
      <c r="K103" s="66"/>
      <c r="L103" s="66"/>
      <c r="M103" s="66"/>
      <c r="N103" s="67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</row>
    <row r="104" spans="1:41" s="74" customFormat="1" x14ac:dyDescent="0.25">
      <c r="A104" s="78"/>
      <c r="B104" s="65"/>
      <c r="C104" s="70"/>
      <c r="D104" s="606" t="s">
        <v>395</v>
      </c>
      <c r="E104" s="66"/>
      <c r="F104" s="66"/>
      <c r="G104" s="66"/>
      <c r="H104" s="66"/>
      <c r="I104" s="66"/>
      <c r="J104" s="536"/>
      <c r="K104" s="536"/>
      <c r="L104" s="604">
        <f>H7-1</f>
        <v>2024</v>
      </c>
      <c r="M104" s="66"/>
      <c r="N104" s="67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</row>
    <row r="105" spans="1:41" s="74" customFormat="1" ht="3.75" customHeight="1" x14ac:dyDescent="0.25">
      <c r="A105" s="78"/>
      <c r="B105" s="65"/>
      <c r="C105" s="70"/>
      <c r="D105" s="606"/>
      <c r="E105" s="66"/>
      <c r="F105" s="66"/>
      <c r="G105" s="66"/>
      <c r="H105" s="66"/>
      <c r="I105" s="66"/>
      <c r="J105" s="66"/>
      <c r="K105" s="66"/>
      <c r="L105" s="66"/>
      <c r="M105" s="66"/>
      <c r="N105" s="67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</row>
    <row r="106" spans="1:41" s="74" customFormat="1" x14ac:dyDescent="0.25">
      <c r="A106" s="78"/>
      <c r="B106" s="65"/>
      <c r="C106" s="70"/>
      <c r="D106" s="579" t="s">
        <v>337</v>
      </c>
      <c r="E106" s="580"/>
      <c r="F106" s="580"/>
      <c r="G106" s="580"/>
      <c r="H106" s="580"/>
      <c r="I106" s="580"/>
      <c r="J106" s="580"/>
      <c r="K106" s="575"/>
      <c r="L106" s="576"/>
      <c r="M106" s="66"/>
      <c r="N106" s="67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</row>
    <row r="107" spans="1:41" s="74" customFormat="1" x14ac:dyDescent="0.25">
      <c r="A107" s="78"/>
      <c r="B107" s="65"/>
      <c r="C107" s="70"/>
      <c r="D107" s="581" t="s">
        <v>338</v>
      </c>
      <c r="E107" s="582"/>
      <c r="F107" s="582"/>
      <c r="G107" s="582"/>
      <c r="H107" s="582"/>
      <c r="I107" s="582"/>
      <c r="J107" s="582"/>
      <c r="K107" s="577"/>
      <c r="L107" s="578"/>
      <c r="M107" s="66"/>
      <c r="N107" s="67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</row>
    <row r="108" spans="1:41" s="74" customFormat="1" ht="3.75" customHeight="1" x14ac:dyDescent="0.25">
      <c r="A108" s="78"/>
      <c r="B108" s="65"/>
      <c r="C108" s="70"/>
      <c r="D108" s="606"/>
      <c r="E108" s="66"/>
      <c r="F108" s="66"/>
      <c r="G108" s="66"/>
      <c r="H108" s="66"/>
      <c r="I108" s="66"/>
      <c r="J108" s="66"/>
      <c r="K108" s="66"/>
      <c r="L108" s="66"/>
      <c r="M108" s="66"/>
      <c r="N108" s="67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</row>
    <row r="109" spans="1:41" s="74" customFormat="1" x14ac:dyDescent="0.25">
      <c r="A109" s="78"/>
      <c r="B109" s="65"/>
      <c r="C109" s="70"/>
      <c r="D109" s="606" t="s">
        <v>415</v>
      </c>
      <c r="E109" s="66"/>
      <c r="F109" s="66"/>
      <c r="G109" s="66"/>
      <c r="H109" s="66"/>
      <c r="I109" s="66"/>
      <c r="J109" s="66"/>
      <c r="K109" s="66"/>
      <c r="L109" s="66"/>
      <c r="M109" s="66"/>
      <c r="N109" s="67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</row>
    <row r="110" spans="1:41" s="74" customFormat="1" x14ac:dyDescent="0.25">
      <c r="A110" s="78"/>
      <c r="B110" s="65"/>
      <c r="C110" s="70"/>
      <c r="D110" s="606" t="s">
        <v>397</v>
      </c>
      <c r="E110" s="66"/>
      <c r="F110" s="66"/>
      <c r="G110" s="66"/>
      <c r="H110" s="66"/>
      <c r="I110" s="66"/>
      <c r="J110" s="66"/>
      <c r="K110" s="536"/>
      <c r="L110" s="536"/>
      <c r="M110" s="66"/>
      <c r="N110" s="67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</row>
    <row r="111" spans="1:41" s="74" customFormat="1" x14ac:dyDescent="0.25">
      <c r="A111" s="78"/>
      <c r="B111" s="65"/>
      <c r="C111" s="70"/>
      <c r="D111" s="606" t="s">
        <v>398</v>
      </c>
      <c r="E111" s="66"/>
      <c r="F111" s="66"/>
      <c r="G111" s="66"/>
      <c r="H111" s="66"/>
      <c r="I111" s="66"/>
      <c r="J111" s="66"/>
      <c r="K111" s="536"/>
      <c r="L111" s="536"/>
      <c r="M111" s="66"/>
      <c r="N111" s="67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</row>
    <row r="112" spans="1:41" s="74" customFormat="1" x14ac:dyDescent="0.25">
      <c r="A112" s="78"/>
      <c r="B112" s="65"/>
      <c r="C112" s="70"/>
      <c r="D112" s="606" t="s">
        <v>399</v>
      </c>
      <c r="E112" s="66"/>
      <c r="F112" s="66"/>
      <c r="G112" s="66"/>
      <c r="H112" s="66"/>
      <c r="I112" s="66"/>
      <c r="J112" s="66"/>
      <c r="K112" s="536"/>
      <c r="L112" s="536"/>
      <c r="M112" s="66"/>
      <c r="N112" s="67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</row>
    <row r="113" spans="1:41" s="74" customFormat="1" x14ac:dyDescent="0.25">
      <c r="A113" s="78"/>
      <c r="B113" s="65"/>
      <c r="C113" s="70"/>
      <c r="D113" s="606" t="s">
        <v>400</v>
      </c>
      <c r="E113" s="66"/>
      <c r="F113" s="66"/>
      <c r="G113" s="66"/>
      <c r="H113" s="66"/>
      <c r="I113" s="66"/>
      <c r="J113" s="66"/>
      <c r="K113" s="536"/>
      <c r="L113" s="536"/>
      <c r="M113" s="66"/>
      <c r="N113" s="67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</row>
    <row r="114" spans="1:41" s="74" customFormat="1" x14ac:dyDescent="0.25">
      <c r="A114" s="78"/>
      <c r="B114" s="65"/>
      <c r="C114" s="70"/>
      <c r="D114" s="606" t="s">
        <v>401</v>
      </c>
      <c r="E114" s="66"/>
      <c r="F114" s="66"/>
      <c r="G114" s="66"/>
      <c r="H114" s="66"/>
      <c r="I114" s="66"/>
      <c r="J114" s="66"/>
      <c r="K114" s="536"/>
      <c r="L114" s="536"/>
      <c r="M114" s="66"/>
      <c r="N114" s="67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</row>
    <row r="115" spans="1:41" s="74" customFormat="1" x14ac:dyDescent="0.25">
      <c r="A115" s="78"/>
      <c r="B115" s="65"/>
      <c r="C115" s="70"/>
      <c r="D115" s="606" t="s">
        <v>416</v>
      </c>
      <c r="E115" s="66"/>
      <c r="F115" s="66"/>
      <c r="G115" s="66"/>
      <c r="H115" s="66"/>
      <c r="I115" s="66"/>
      <c r="J115" s="66"/>
      <c r="K115" s="604">
        <f>+H7-1</f>
        <v>2024</v>
      </c>
      <c r="L115" s="620" t="s">
        <v>304</v>
      </c>
      <c r="M115" s="66"/>
      <c r="N115" s="67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</row>
    <row r="116" spans="1:41" s="74" customFormat="1" x14ac:dyDescent="0.25">
      <c r="A116" s="78"/>
      <c r="B116" s="65"/>
      <c r="C116" s="70"/>
      <c r="D116" s="598" t="s">
        <v>402</v>
      </c>
      <c r="E116" s="66"/>
      <c r="F116" s="66"/>
      <c r="G116" s="66"/>
      <c r="H116" s="543"/>
      <c r="I116" s="645">
        <f>+H7</f>
        <v>2025</v>
      </c>
      <c r="J116" s="645"/>
      <c r="K116" s="66" t="s">
        <v>417</v>
      </c>
      <c r="L116" s="66"/>
      <c r="M116" s="66"/>
      <c r="N116" s="67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</row>
    <row r="117" spans="1:41" s="74" customFormat="1" x14ac:dyDescent="0.25">
      <c r="A117" s="78"/>
      <c r="B117" s="65"/>
      <c r="C117" s="70"/>
      <c r="D117" s="606" t="s">
        <v>339</v>
      </c>
      <c r="E117" s="66"/>
      <c r="F117" s="66"/>
      <c r="G117" s="66"/>
      <c r="H117" s="66"/>
      <c r="I117" s="66"/>
      <c r="J117" s="66"/>
      <c r="K117" s="66"/>
      <c r="L117" s="66"/>
      <c r="M117" s="66"/>
      <c r="N117" s="67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</row>
    <row r="118" spans="1:41" s="74" customFormat="1" ht="15.75" customHeight="1" x14ac:dyDescent="0.25">
      <c r="A118" s="78"/>
      <c r="B118" s="65"/>
      <c r="C118" s="70"/>
      <c r="D118" s="66" t="s">
        <v>403</v>
      </c>
      <c r="E118" s="66"/>
      <c r="F118" s="66"/>
      <c r="G118" s="66"/>
      <c r="H118" s="66"/>
      <c r="I118" s="66"/>
      <c r="J118" s="66"/>
      <c r="K118" s="66"/>
      <c r="L118" s="66"/>
      <c r="M118" s="66"/>
      <c r="N118" s="67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</row>
    <row r="119" spans="1:41" s="74" customFormat="1" ht="3.75" customHeight="1" x14ac:dyDescent="0.25">
      <c r="A119" s="78"/>
      <c r="B119" s="65"/>
      <c r="C119" s="70"/>
      <c r="D119" s="606"/>
      <c r="E119" s="66"/>
      <c r="F119" s="66"/>
      <c r="G119" s="66"/>
      <c r="H119" s="66"/>
      <c r="I119" s="66"/>
      <c r="J119" s="66"/>
      <c r="K119" s="66"/>
      <c r="L119" s="66"/>
      <c r="M119" s="66"/>
      <c r="N119" s="67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</row>
    <row r="120" spans="1:41" s="74" customFormat="1" x14ac:dyDescent="0.25">
      <c r="A120" s="78"/>
      <c r="B120" s="65"/>
      <c r="C120" s="70"/>
      <c r="D120" s="606" t="s">
        <v>418</v>
      </c>
      <c r="E120" s="66"/>
      <c r="F120" s="66"/>
      <c r="G120" s="66"/>
      <c r="H120" s="66"/>
      <c r="I120" s="66"/>
      <c r="J120" s="66"/>
      <c r="K120" s="66"/>
      <c r="L120" s="66"/>
      <c r="M120" s="66"/>
      <c r="N120" s="67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</row>
    <row r="121" spans="1:41" s="74" customFormat="1" x14ac:dyDescent="0.25">
      <c r="A121" s="78"/>
      <c r="B121" s="65"/>
      <c r="C121" s="70"/>
      <c r="D121" s="606" t="s">
        <v>335</v>
      </c>
      <c r="E121" s="66"/>
      <c r="F121" s="66"/>
      <c r="G121" s="66"/>
      <c r="H121" s="66"/>
      <c r="I121" s="66"/>
      <c r="J121" s="536"/>
      <c r="K121" s="649"/>
      <c r="L121" s="649"/>
      <c r="M121" s="66"/>
      <c r="N121" s="67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</row>
    <row r="122" spans="1:41" s="74" customFormat="1" x14ac:dyDescent="0.25">
      <c r="A122" s="78"/>
      <c r="B122" s="65"/>
      <c r="C122" s="70"/>
      <c r="D122" s="606" t="s">
        <v>387</v>
      </c>
      <c r="E122" s="66"/>
      <c r="F122" s="66"/>
      <c r="G122" s="66"/>
      <c r="H122" s="66"/>
      <c r="I122" s="66"/>
      <c r="J122" s="536"/>
      <c r="K122" s="650">
        <f>+H7-1</f>
        <v>2024</v>
      </c>
      <c r="L122" s="650"/>
      <c r="M122" s="66"/>
      <c r="N122" s="67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</row>
    <row r="123" spans="1:41" s="74" customFormat="1" x14ac:dyDescent="0.25">
      <c r="A123" s="78"/>
      <c r="B123" s="65"/>
      <c r="C123" s="70"/>
      <c r="D123" s="606" t="s">
        <v>303</v>
      </c>
      <c r="E123" s="66"/>
      <c r="F123" s="66"/>
      <c r="G123" s="66"/>
      <c r="H123" s="66"/>
      <c r="I123" s="664">
        <f>+H7-1</f>
        <v>2024</v>
      </c>
      <c r="J123" s="664"/>
      <c r="K123" s="607" t="s">
        <v>405</v>
      </c>
      <c r="L123" s="638">
        <f>+H7</f>
        <v>2025</v>
      </c>
      <c r="M123" s="638"/>
      <c r="N123" s="67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</row>
    <row r="124" spans="1:41" s="74" customFormat="1" ht="3.75" customHeight="1" x14ac:dyDescent="0.25">
      <c r="A124" s="78"/>
      <c r="B124" s="65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594"/>
      <c r="N124" s="67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</row>
    <row r="125" spans="1:41" s="74" customFormat="1" x14ac:dyDescent="0.25">
      <c r="A125" s="78"/>
      <c r="B125" s="65"/>
      <c r="C125" s="70"/>
      <c r="D125" s="614" t="s">
        <v>389</v>
      </c>
      <c r="E125" s="642">
        <f>+H7-1</f>
        <v>2024</v>
      </c>
      <c r="F125" s="642"/>
      <c r="G125" s="642"/>
      <c r="H125" s="642"/>
      <c r="I125" s="642"/>
      <c r="J125" s="642"/>
      <c r="K125" s="615" t="s">
        <v>419</v>
      </c>
      <c r="L125" s="540"/>
      <c r="M125" s="66"/>
      <c r="N125" s="67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</row>
    <row r="126" spans="1:41" s="74" customFormat="1" x14ac:dyDescent="0.25">
      <c r="A126" s="78"/>
      <c r="B126" s="65"/>
      <c r="C126" s="70"/>
      <c r="D126" s="616" t="s">
        <v>391</v>
      </c>
      <c r="E126" s="640">
        <f>+H7-1</f>
        <v>2024</v>
      </c>
      <c r="F126" s="640"/>
      <c r="G126" s="640"/>
      <c r="H126" s="640"/>
      <c r="I126" s="640"/>
      <c r="J126" s="640"/>
      <c r="K126" s="617" t="s">
        <v>420</v>
      </c>
      <c r="L126" s="541"/>
      <c r="M126" s="66"/>
      <c r="N126" s="67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</row>
    <row r="127" spans="1:41" s="74" customFormat="1" x14ac:dyDescent="0.25">
      <c r="A127" s="78"/>
      <c r="B127" s="65"/>
      <c r="C127" s="70"/>
      <c r="D127" s="618" t="s">
        <v>393</v>
      </c>
      <c r="E127" s="641">
        <f>+H7-1</f>
        <v>2024</v>
      </c>
      <c r="F127" s="641"/>
      <c r="G127" s="641"/>
      <c r="H127" s="641"/>
      <c r="I127" s="641"/>
      <c r="J127" s="641"/>
      <c r="K127" s="619" t="s">
        <v>421</v>
      </c>
      <c r="L127" s="542"/>
      <c r="M127" s="66"/>
      <c r="N127" s="67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</row>
    <row r="128" spans="1:41" s="74" customFormat="1" ht="3.75" customHeight="1" x14ac:dyDescent="0.25">
      <c r="A128" s="78"/>
      <c r="B128" s="65"/>
      <c r="C128" s="70"/>
      <c r="D128" s="606"/>
      <c r="E128" s="66"/>
      <c r="F128" s="66"/>
      <c r="G128" s="66"/>
      <c r="H128" s="66"/>
      <c r="I128" s="66"/>
      <c r="J128" s="66"/>
      <c r="K128" s="66"/>
      <c r="L128" s="66"/>
      <c r="M128" s="66"/>
      <c r="N128" s="67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</row>
    <row r="129" spans="1:41" s="74" customFormat="1" x14ac:dyDescent="0.25">
      <c r="A129" s="78"/>
      <c r="B129" s="65"/>
      <c r="C129" s="70"/>
      <c r="D129" s="606" t="s">
        <v>409</v>
      </c>
      <c r="E129" s="66"/>
      <c r="F129" s="66"/>
      <c r="G129" s="66"/>
      <c r="H129" s="66"/>
      <c r="I129" s="66"/>
      <c r="J129" s="536"/>
      <c r="K129" s="536"/>
      <c r="L129" s="604">
        <f>+H7-1</f>
        <v>2024</v>
      </c>
      <c r="M129" s="66"/>
      <c r="N129" s="67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</row>
    <row r="130" spans="1:41" s="74" customFormat="1" ht="3.75" customHeight="1" x14ac:dyDescent="0.25">
      <c r="A130" s="78"/>
      <c r="B130" s="65"/>
      <c r="C130" s="70"/>
      <c r="D130" s="606"/>
      <c r="E130" s="66"/>
      <c r="F130" s="66"/>
      <c r="G130" s="66"/>
      <c r="H130" s="66"/>
      <c r="I130" s="66"/>
      <c r="J130" s="66"/>
      <c r="K130" s="66"/>
      <c r="L130" s="66"/>
      <c r="M130" s="66"/>
      <c r="N130" s="67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</row>
    <row r="131" spans="1:41" s="74" customFormat="1" x14ac:dyDescent="0.25">
      <c r="A131" s="78"/>
      <c r="B131" s="65"/>
      <c r="C131" s="70"/>
      <c r="D131" s="579" t="s">
        <v>337</v>
      </c>
      <c r="E131" s="580"/>
      <c r="F131" s="580"/>
      <c r="G131" s="580"/>
      <c r="H131" s="580"/>
      <c r="I131" s="580"/>
      <c r="J131" s="580"/>
      <c r="K131" s="575"/>
      <c r="L131" s="576"/>
      <c r="M131" s="66"/>
      <c r="N131" s="67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</row>
    <row r="132" spans="1:41" s="74" customFormat="1" x14ac:dyDescent="0.25">
      <c r="A132" s="78"/>
      <c r="B132" s="65"/>
      <c r="C132" s="70"/>
      <c r="D132" s="581" t="s">
        <v>338</v>
      </c>
      <c r="E132" s="582"/>
      <c r="F132" s="582"/>
      <c r="G132" s="582"/>
      <c r="H132" s="582"/>
      <c r="I132" s="582"/>
      <c r="J132" s="582"/>
      <c r="K132" s="577"/>
      <c r="L132" s="578"/>
      <c r="M132" s="66"/>
      <c r="N132" s="67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</row>
    <row r="133" spans="1:41" s="74" customFormat="1" ht="7.5" customHeight="1" x14ac:dyDescent="0.25">
      <c r="A133" s="78"/>
      <c r="B133" s="65"/>
      <c r="C133" s="70"/>
      <c r="D133" s="606"/>
      <c r="E133" s="66"/>
      <c r="F133" s="66"/>
      <c r="G133" s="66"/>
      <c r="H133" s="66"/>
      <c r="I133" s="66"/>
      <c r="J133" s="66"/>
      <c r="K133" s="66"/>
      <c r="L133" s="66"/>
      <c r="M133" s="66"/>
      <c r="N133" s="67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</row>
    <row r="134" spans="1:41" s="74" customFormat="1" x14ac:dyDescent="0.25">
      <c r="A134" s="78"/>
      <c r="B134" s="65"/>
      <c r="C134" s="70">
        <f>1+C93</f>
        <v>17</v>
      </c>
      <c r="D134" s="598" t="s">
        <v>321</v>
      </c>
      <c r="E134" s="66"/>
      <c r="F134" s="66"/>
      <c r="G134" s="66"/>
      <c r="H134" s="66"/>
      <c r="I134" s="66"/>
      <c r="J134" s="66"/>
      <c r="K134" s="66"/>
      <c r="L134" s="66"/>
      <c r="M134" s="66"/>
      <c r="N134" s="67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</row>
    <row r="135" spans="1:41" s="74" customFormat="1" x14ac:dyDescent="0.25">
      <c r="A135" s="78"/>
      <c r="B135" s="65"/>
      <c r="C135" s="70"/>
      <c r="D135" s="598" t="s">
        <v>422</v>
      </c>
      <c r="E135" s="66"/>
      <c r="F135" s="66"/>
      <c r="G135" s="66"/>
      <c r="H135" s="66"/>
      <c r="I135" s="66"/>
      <c r="J135" s="66"/>
      <c r="K135" s="66"/>
      <c r="L135" s="66"/>
      <c r="M135" s="66"/>
      <c r="N135" s="67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</row>
    <row r="136" spans="1:41" s="74" customFormat="1" x14ac:dyDescent="0.25">
      <c r="A136" s="78"/>
      <c r="B136" s="65"/>
      <c r="C136" s="70"/>
      <c r="D136" s="606" t="s">
        <v>322</v>
      </c>
      <c r="E136" s="66"/>
      <c r="F136" s="536"/>
      <c r="G136" s="536"/>
      <c r="H136" s="572"/>
      <c r="I136" s="572"/>
      <c r="J136" s="663">
        <f>+H7</f>
        <v>2025</v>
      </c>
      <c r="K136" s="663"/>
      <c r="L136" s="663"/>
      <c r="M136" s="66" t="s">
        <v>323</v>
      </c>
      <c r="N136" s="67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</row>
    <row r="137" spans="1:41" s="74" customFormat="1" x14ac:dyDescent="0.25">
      <c r="A137" s="78"/>
      <c r="B137" s="65"/>
      <c r="C137" s="70"/>
      <c r="D137" s="606" t="s">
        <v>324</v>
      </c>
      <c r="E137" s="66"/>
      <c r="F137" s="66"/>
      <c r="G137" s="66"/>
      <c r="H137" s="644">
        <f>+H7</f>
        <v>2025</v>
      </c>
      <c r="I137" s="644"/>
      <c r="J137" s="66" t="s">
        <v>325</v>
      </c>
      <c r="K137" s="66"/>
      <c r="L137" s="66"/>
      <c r="M137" s="66"/>
      <c r="N137" s="67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</row>
    <row r="138" spans="1:41" s="74" customFormat="1" x14ac:dyDescent="0.25">
      <c r="A138" s="78"/>
      <c r="B138" s="65"/>
      <c r="C138" s="70"/>
      <c r="D138" s="598" t="s">
        <v>423</v>
      </c>
      <c r="E138" s="66"/>
      <c r="F138" s="66"/>
      <c r="G138" s="573"/>
      <c r="H138" s="573"/>
      <c r="I138" s="645">
        <f>+H7</f>
        <v>2025</v>
      </c>
      <c r="J138" s="645"/>
      <c r="K138" s="66" t="s">
        <v>326</v>
      </c>
      <c r="L138" s="66"/>
      <c r="M138" s="66"/>
      <c r="N138" s="67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</row>
    <row r="139" spans="1:41" s="74" customFormat="1" ht="3.75" customHeight="1" x14ac:dyDescent="0.25">
      <c r="A139" s="78"/>
      <c r="B139" s="65"/>
      <c r="C139" s="70"/>
      <c r="D139" s="606"/>
      <c r="E139" s="66"/>
      <c r="F139" s="66"/>
      <c r="G139" s="66"/>
      <c r="H139" s="66"/>
      <c r="I139" s="66"/>
      <c r="J139" s="66"/>
      <c r="K139" s="66"/>
      <c r="L139" s="66"/>
      <c r="M139" s="66"/>
      <c r="N139" s="67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</row>
    <row r="140" spans="1:41" s="74" customFormat="1" x14ac:dyDescent="0.25">
      <c r="A140" s="78"/>
      <c r="B140" s="65"/>
      <c r="C140" s="70"/>
      <c r="D140" s="606" t="s">
        <v>424</v>
      </c>
      <c r="E140" s="66"/>
      <c r="F140" s="66"/>
      <c r="G140" s="66"/>
      <c r="H140" s="66"/>
      <c r="I140" s="66"/>
      <c r="J140" s="66"/>
      <c r="K140" s="66"/>
      <c r="L140" s="66"/>
      <c r="M140" s="66"/>
      <c r="N140" s="67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</row>
    <row r="141" spans="1:41" s="74" customFormat="1" x14ac:dyDescent="0.25">
      <c r="A141" s="78"/>
      <c r="B141" s="65"/>
      <c r="C141" s="70"/>
      <c r="D141" s="598" t="s">
        <v>425</v>
      </c>
      <c r="E141" s="66"/>
      <c r="F141" s="66"/>
      <c r="G141" s="66"/>
      <c r="H141" s="66"/>
      <c r="I141" s="66"/>
      <c r="J141" s="66"/>
      <c r="K141" s="66"/>
      <c r="L141" s="66"/>
      <c r="M141" s="66"/>
      <c r="N141" s="67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</row>
    <row r="142" spans="1:41" s="74" customFormat="1" ht="3.75" customHeight="1" x14ac:dyDescent="0.25">
      <c r="A142" s="78"/>
      <c r="B142" s="65"/>
      <c r="C142" s="70"/>
      <c r="D142" s="606"/>
      <c r="E142" s="66"/>
      <c r="F142" s="66"/>
      <c r="G142" s="66"/>
      <c r="H142" s="66"/>
      <c r="I142" s="66"/>
      <c r="J142" s="66"/>
      <c r="K142" s="66"/>
      <c r="L142" s="66"/>
      <c r="M142" s="66"/>
      <c r="N142" s="67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</row>
    <row r="143" spans="1:41" s="74" customFormat="1" x14ac:dyDescent="0.25">
      <c r="A143" s="78"/>
      <c r="B143" s="65"/>
      <c r="C143" s="70"/>
      <c r="D143" s="606" t="s">
        <v>426</v>
      </c>
      <c r="E143" s="66"/>
      <c r="F143" s="66"/>
      <c r="G143" s="66"/>
      <c r="H143" s="66"/>
      <c r="I143" s="66"/>
      <c r="J143" s="66"/>
      <c r="K143" s="66"/>
      <c r="L143" s="66"/>
      <c r="M143" s="66"/>
      <c r="N143" s="67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</row>
    <row r="144" spans="1:41" s="74" customFormat="1" x14ac:dyDescent="0.25">
      <c r="A144" s="78"/>
      <c r="B144" s="65"/>
      <c r="C144" s="70"/>
      <c r="D144" s="598" t="s">
        <v>334</v>
      </c>
      <c r="E144" s="66"/>
      <c r="F144" s="66"/>
      <c r="G144" s="66"/>
      <c r="H144" s="66"/>
      <c r="I144" s="66"/>
      <c r="J144" s="672">
        <f>+H7</f>
        <v>2025</v>
      </c>
      <c r="K144" s="672"/>
      <c r="L144" s="672"/>
      <c r="M144" s="66"/>
      <c r="N144" s="67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</row>
    <row r="145" spans="1:41" s="74" customFormat="1" x14ac:dyDescent="0.25">
      <c r="A145" s="78"/>
      <c r="B145" s="65"/>
      <c r="C145" s="70"/>
      <c r="D145" s="606" t="s">
        <v>303</v>
      </c>
      <c r="E145" s="66"/>
      <c r="F145" s="66"/>
      <c r="G145" s="66"/>
      <c r="H145" s="574"/>
      <c r="I145" s="644">
        <f>+H14</f>
        <v>2025</v>
      </c>
      <c r="J145" s="644"/>
      <c r="K145" s="66"/>
      <c r="L145" s="66"/>
      <c r="M145" s="66"/>
      <c r="N145" s="67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</row>
    <row r="146" spans="1:41" s="74" customFormat="1" ht="3.75" customHeight="1" x14ac:dyDescent="0.25">
      <c r="A146" s="78"/>
      <c r="B146" s="65"/>
      <c r="C146" s="70"/>
      <c r="D146" s="606"/>
      <c r="E146" s="66"/>
      <c r="F146" s="66"/>
      <c r="G146" s="66"/>
      <c r="H146" s="66"/>
      <c r="I146" s="66"/>
      <c r="J146" s="66"/>
      <c r="K146" s="66"/>
      <c r="L146" s="66"/>
      <c r="M146" s="66"/>
      <c r="N146" s="67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</row>
    <row r="147" spans="1:41" s="74" customFormat="1" x14ac:dyDescent="0.25">
      <c r="A147" s="78"/>
      <c r="B147" s="65"/>
      <c r="C147" s="70"/>
      <c r="D147" s="606" t="s">
        <v>427</v>
      </c>
      <c r="E147" s="66"/>
      <c r="F147" s="66"/>
      <c r="G147" s="66"/>
      <c r="H147" s="66"/>
      <c r="I147" s="66"/>
      <c r="J147" s="66"/>
      <c r="K147" s="66"/>
      <c r="L147" s="66"/>
      <c r="M147" s="66"/>
      <c r="N147" s="67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</row>
    <row r="148" spans="1:41" s="74" customFormat="1" x14ac:dyDescent="0.25">
      <c r="A148" s="78"/>
      <c r="B148" s="65"/>
      <c r="C148" s="70"/>
      <c r="D148" s="598" t="s">
        <v>428</v>
      </c>
      <c r="E148" s="66"/>
      <c r="F148" s="66"/>
      <c r="G148" s="66"/>
      <c r="H148" s="66"/>
      <c r="I148" s="66"/>
      <c r="J148" s="572"/>
      <c r="K148" s="572"/>
      <c r="L148" s="572"/>
      <c r="M148" s="66"/>
      <c r="N148" s="67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</row>
    <row r="149" spans="1:41" s="74" customFormat="1" x14ac:dyDescent="0.25">
      <c r="A149" s="78"/>
      <c r="B149" s="65"/>
      <c r="C149" s="70"/>
      <c r="D149" s="606" t="s">
        <v>328</v>
      </c>
      <c r="E149" s="66"/>
      <c r="F149" s="66"/>
      <c r="G149" s="66"/>
      <c r="H149" s="574"/>
      <c r="I149" s="574"/>
      <c r="J149" s="574"/>
      <c r="K149" s="66"/>
      <c r="L149" s="66"/>
      <c r="M149" s="66"/>
      <c r="N149" s="67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</row>
    <row r="150" spans="1:41" s="74" customFormat="1" x14ac:dyDescent="0.25">
      <c r="A150" s="78"/>
      <c r="B150" s="65"/>
      <c r="C150" s="70"/>
      <c r="D150" s="606" t="s">
        <v>327</v>
      </c>
      <c r="E150" s="66"/>
      <c r="F150" s="66"/>
      <c r="G150" s="66"/>
      <c r="H150" s="574"/>
      <c r="I150" s="574"/>
      <c r="J150" s="574"/>
      <c r="K150" s="66"/>
      <c r="L150" s="66"/>
      <c r="M150" s="66"/>
      <c r="N150" s="67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</row>
    <row r="151" spans="1:41" s="74" customFormat="1" x14ac:dyDescent="0.25">
      <c r="A151" s="78"/>
      <c r="B151" s="65"/>
      <c r="C151" s="70"/>
      <c r="D151" s="606" t="s">
        <v>429</v>
      </c>
      <c r="E151" s="66"/>
      <c r="F151" s="66"/>
      <c r="G151" s="66"/>
      <c r="H151" s="574"/>
      <c r="I151" s="574"/>
      <c r="J151" s="574"/>
      <c r="K151" s="66"/>
      <c r="L151" s="66"/>
      <c r="M151" s="66"/>
      <c r="N151" s="67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</row>
    <row r="152" spans="1:41" s="74" customFormat="1" x14ac:dyDescent="0.25">
      <c r="A152" s="78"/>
      <c r="B152" s="65"/>
      <c r="C152" s="70"/>
      <c r="D152" s="606" t="s">
        <v>430</v>
      </c>
      <c r="E152" s="66"/>
      <c r="F152" s="66"/>
      <c r="G152" s="66"/>
      <c r="H152" s="574"/>
      <c r="I152" s="574"/>
      <c r="J152" s="574"/>
      <c r="K152" s="66"/>
      <c r="L152" s="66"/>
      <c r="M152" s="66"/>
      <c r="N152" s="67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</row>
    <row r="153" spans="1:41" s="74" customFormat="1" ht="3.75" customHeight="1" x14ac:dyDescent="0.25">
      <c r="A153" s="78"/>
      <c r="B153" s="65"/>
      <c r="C153" s="70"/>
      <c r="D153" s="606"/>
      <c r="E153" s="66"/>
      <c r="F153" s="66"/>
      <c r="G153" s="66"/>
      <c r="H153" s="66"/>
      <c r="I153" s="66"/>
      <c r="J153" s="66"/>
      <c r="K153" s="66"/>
      <c r="L153" s="66"/>
      <c r="M153" s="66"/>
      <c r="N153" s="67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</row>
    <row r="154" spans="1:41" s="74" customFormat="1" x14ac:dyDescent="0.25">
      <c r="A154" s="78"/>
      <c r="B154" s="65"/>
      <c r="C154" s="70"/>
      <c r="D154" s="606" t="s">
        <v>431</v>
      </c>
      <c r="E154" s="66"/>
      <c r="F154" s="66"/>
      <c r="G154" s="66"/>
      <c r="H154" s="66"/>
      <c r="I154" s="66"/>
      <c r="J154" s="66"/>
      <c r="K154" s="66"/>
      <c r="L154" s="66"/>
      <c r="M154" s="66"/>
      <c r="N154" s="67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</row>
    <row r="155" spans="1:41" s="74" customFormat="1" x14ac:dyDescent="0.25">
      <c r="A155" s="78"/>
      <c r="B155" s="65"/>
      <c r="C155" s="70"/>
      <c r="D155" s="598" t="s">
        <v>329</v>
      </c>
      <c r="E155" s="66"/>
      <c r="F155" s="66"/>
      <c r="G155" s="66"/>
      <c r="H155" s="66"/>
      <c r="I155" s="66"/>
      <c r="J155" s="572"/>
      <c r="K155" s="572"/>
      <c r="L155" s="572"/>
      <c r="M155" s="66"/>
      <c r="N155" s="67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</row>
    <row r="156" spans="1:41" s="74" customFormat="1" x14ac:dyDescent="0.25">
      <c r="A156" s="78"/>
      <c r="B156" s="65"/>
      <c r="C156" s="70"/>
      <c r="D156" s="606" t="s">
        <v>432</v>
      </c>
      <c r="E156" s="66"/>
      <c r="F156" s="66"/>
      <c r="G156" s="66"/>
      <c r="H156" s="574"/>
      <c r="I156" s="574"/>
      <c r="J156" s="574"/>
      <c r="K156" s="66"/>
      <c r="L156" s="66"/>
      <c r="M156" s="66"/>
      <c r="N156" s="67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</row>
    <row r="157" spans="1:41" s="74" customFormat="1" x14ac:dyDescent="0.25">
      <c r="A157" s="78"/>
      <c r="B157" s="65"/>
      <c r="C157" s="70"/>
      <c r="D157" s="598" t="s">
        <v>433</v>
      </c>
      <c r="E157" s="66"/>
      <c r="F157" s="66"/>
      <c r="G157" s="66"/>
      <c r="H157" s="66"/>
      <c r="I157" s="66"/>
      <c r="J157" s="66"/>
      <c r="K157" s="66"/>
      <c r="L157" s="66"/>
      <c r="M157" s="66"/>
      <c r="N157" s="67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</row>
    <row r="158" spans="1:41" s="74" customFormat="1" x14ac:dyDescent="0.25">
      <c r="A158" s="78"/>
      <c r="B158" s="65"/>
      <c r="C158" s="70"/>
      <c r="D158" s="598" t="s">
        <v>330</v>
      </c>
      <c r="E158" s="66"/>
      <c r="F158" s="66"/>
      <c r="G158" s="66"/>
      <c r="H158" s="66"/>
      <c r="I158" s="66"/>
      <c r="J158" s="66"/>
      <c r="K158" s="66"/>
      <c r="L158" s="66"/>
      <c r="M158" s="66"/>
      <c r="N158" s="67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</row>
    <row r="159" spans="1:41" s="74" customFormat="1" ht="3.75" customHeight="1" x14ac:dyDescent="0.25">
      <c r="A159" s="78"/>
      <c r="B159" s="65"/>
      <c r="C159" s="70"/>
      <c r="D159" s="606"/>
      <c r="E159" s="66"/>
      <c r="F159" s="66"/>
      <c r="G159" s="66"/>
      <c r="H159" s="66"/>
      <c r="I159" s="66"/>
      <c r="J159" s="66"/>
      <c r="K159" s="66"/>
      <c r="L159" s="66"/>
      <c r="M159" s="66"/>
      <c r="N159" s="67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</row>
    <row r="160" spans="1:41" s="74" customFormat="1" x14ac:dyDescent="0.25">
      <c r="A160" s="78"/>
      <c r="B160" s="65"/>
      <c r="C160" s="70"/>
      <c r="D160" s="606" t="s">
        <v>434</v>
      </c>
      <c r="E160" s="66"/>
      <c r="F160" s="66"/>
      <c r="G160" s="66"/>
      <c r="H160" s="66"/>
      <c r="I160" s="66"/>
      <c r="J160" s="66"/>
      <c r="K160" s="639">
        <f>+H7</f>
        <v>2025</v>
      </c>
      <c r="L160" s="639"/>
      <c r="M160" s="573"/>
      <c r="N160" s="67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</row>
    <row r="161" spans="1:41" s="74" customFormat="1" x14ac:dyDescent="0.25">
      <c r="A161" s="78"/>
      <c r="B161" s="65"/>
      <c r="C161" s="70"/>
      <c r="D161" s="598" t="s">
        <v>435</v>
      </c>
      <c r="E161" s="66"/>
      <c r="F161" s="66"/>
      <c r="G161" s="66"/>
      <c r="H161" s="66"/>
      <c r="I161" s="66"/>
      <c r="J161" s="572"/>
      <c r="K161" s="572"/>
      <c r="L161" s="572"/>
      <c r="M161" s="66"/>
      <c r="N161" s="67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</row>
    <row r="162" spans="1:41" s="74" customFormat="1" x14ac:dyDescent="0.25">
      <c r="A162" s="78"/>
      <c r="B162" s="65"/>
      <c r="C162" s="70"/>
      <c r="D162" s="606" t="s">
        <v>333</v>
      </c>
      <c r="E162" s="66"/>
      <c r="F162" s="66"/>
      <c r="G162" s="66"/>
      <c r="H162" s="574"/>
      <c r="I162" s="574"/>
      <c r="J162" s="574"/>
      <c r="K162" s="66"/>
      <c r="L162" s="66"/>
      <c r="M162" s="66"/>
      <c r="N162" s="67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</row>
    <row r="163" spans="1:41" ht="3.75" customHeight="1" x14ac:dyDescent="0.25">
      <c r="A163" s="63"/>
      <c r="B163" s="65"/>
      <c r="C163" s="70"/>
      <c r="D163" s="535"/>
      <c r="E163" s="72"/>
      <c r="F163" s="72"/>
      <c r="G163" s="72"/>
      <c r="H163" s="72"/>
      <c r="I163" s="72"/>
      <c r="J163" s="72"/>
      <c r="K163" s="72"/>
      <c r="L163" s="72"/>
      <c r="M163" s="72"/>
      <c r="N163" s="7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</row>
    <row r="164" spans="1:41" x14ac:dyDescent="0.25">
      <c r="A164" s="63"/>
      <c r="B164" s="65"/>
      <c r="C164" s="70"/>
      <c r="D164" s="81"/>
      <c r="E164" s="72"/>
      <c r="F164" s="670" t="s">
        <v>331</v>
      </c>
      <c r="G164" s="670"/>
      <c r="H164" s="670"/>
      <c r="I164" s="670"/>
      <c r="J164" s="670"/>
      <c r="K164" s="670"/>
      <c r="L164" s="72"/>
      <c r="M164" s="72"/>
      <c r="N164" s="7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</row>
    <row r="165" spans="1:41" x14ac:dyDescent="0.25">
      <c r="A165" s="63"/>
      <c r="B165" s="65"/>
      <c r="C165" s="70"/>
      <c r="D165" s="535"/>
      <c r="E165" s="72"/>
      <c r="F165" s="670" t="s">
        <v>332</v>
      </c>
      <c r="G165" s="670"/>
      <c r="H165" s="670"/>
      <c r="I165" s="670"/>
      <c r="J165" s="670"/>
      <c r="K165" s="670"/>
      <c r="L165" s="72"/>
      <c r="M165" s="72"/>
      <c r="N165" s="7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</row>
    <row r="166" spans="1:41" ht="9" customHeight="1" x14ac:dyDescent="0.25">
      <c r="A166" s="63"/>
      <c r="B166" s="65"/>
      <c r="C166" s="70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7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</row>
    <row r="167" spans="1:41" s="74" customFormat="1" x14ac:dyDescent="0.25">
      <c r="A167" s="78"/>
      <c r="B167" s="68" t="s">
        <v>12</v>
      </c>
      <c r="C167" s="71" t="s">
        <v>18</v>
      </c>
      <c r="D167" s="66"/>
      <c r="E167" s="66"/>
      <c r="F167" s="667">
        <f>+'Cash-Flow-2025-Leva'!P5</f>
        <v>2025</v>
      </c>
      <c r="G167" s="667"/>
      <c r="H167" s="667"/>
      <c r="I167" s="667"/>
      <c r="J167" s="66"/>
      <c r="K167" s="66"/>
      <c r="L167" s="66"/>
      <c r="M167" s="66"/>
      <c r="N167" s="67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</row>
    <row r="168" spans="1:41" s="74" customFormat="1" x14ac:dyDescent="0.25">
      <c r="A168" s="78"/>
      <c r="B168" s="65"/>
      <c r="C168" s="70">
        <f>1+C134</f>
        <v>18</v>
      </c>
      <c r="D168" s="66" t="s">
        <v>19</v>
      </c>
      <c r="E168" s="66"/>
      <c r="F168" s="66"/>
      <c r="G168" s="669">
        <f>+'Cash-Flow-2025-Leva'!P5</f>
        <v>2025</v>
      </c>
      <c r="H168" s="669"/>
      <c r="I168" s="669"/>
      <c r="J168" s="66" t="s">
        <v>20</v>
      </c>
      <c r="K168" s="66"/>
      <c r="L168" s="66"/>
      <c r="M168" s="66"/>
      <c r="N168" s="67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</row>
    <row r="169" spans="1:41" s="74" customFormat="1" x14ac:dyDescent="0.25">
      <c r="A169" s="78"/>
      <c r="B169" s="65"/>
      <c r="C169" s="70"/>
      <c r="D169" s="66" t="s">
        <v>21</v>
      </c>
      <c r="E169" s="66"/>
      <c r="F169" s="668">
        <f>+'Cash-Flow-2025-Leva'!P5</f>
        <v>2025</v>
      </c>
      <c r="G169" s="668"/>
      <c r="H169" s="668"/>
      <c r="I169" s="668"/>
      <c r="J169" s="66" t="s">
        <v>436</v>
      </c>
      <c r="K169" s="66"/>
      <c r="L169" s="66"/>
      <c r="M169" s="66"/>
      <c r="N169" s="67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</row>
    <row r="170" spans="1:41" s="74" customFormat="1" x14ac:dyDescent="0.25">
      <c r="A170" s="78"/>
      <c r="B170" s="65"/>
      <c r="C170" s="66"/>
      <c r="D170" s="66" t="s">
        <v>437</v>
      </c>
      <c r="E170" s="66"/>
      <c r="F170" s="66"/>
      <c r="G170" s="66"/>
      <c r="H170" s="66"/>
      <c r="I170" s="66"/>
      <c r="J170" s="66"/>
      <c r="K170" s="66"/>
      <c r="L170" s="66"/>
      <c r="M170" s="66"/>
      <c r="N170" s="67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</row>
    <row r="171" spans="1:41" s="74" customFormat="1" x14ac:dyDescent="0.25">
      <c r="A171" s="78"/>
      <c r="B171" s="65"/>
      <c r="C171" s="70">
        <f>1+C168</f>
        <v>19</v>
      </c>
      <c r="D171" s="66" t="s">
        <v>22</v>
      </c>
      <c r="E171" s="66"/>
      <c r="F171" s="66"/>
      <c r="G171" s="66"/>
      <c r="H171" s="66"/>
      <c r="I171" s="66"/>
      <c r="J171" s="66"/>
      <c r="K171" s="66"/>
      <c r="L171" s="66"/>
      <c r="M171" s="66"/>
      <c r="N171" s="67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</row>
    <row r="172" spans="1:41" s="74" customFormat="1" x14ac:dyDescent="0.25">
      <c r="A172" s="78"/>
      <c r="B172" s="65"/>
      <c r="C172" s="70"/>
      <c r="D172" s="66" t="s">
        <v>24</v>
      </c>
      <c r="E172" s="66"/>
      <c r="F172" s="66"/>
      <c r="G172" s="66"/>
      <c r="H172" s="66"/>
      <c r="I172" s="66"/>
      <c r="J172" s="66"/>
      <c r="K172" s="66"/>
      <c r="L172" s="66"/>
      <c r="M172" s="66"/>
      <c r="N172" s="67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</row>
    <row r="173" spans="1:41" s="74" customFormat="1" x14ac:dyDescent="0.25">
      <c r="A173" s="78"/>
      <c r="B173" s="65"/>
      <c r="C173" s="70"/>
      <c r="D173" s="66" t="s">
        <v>23</v>
      </c>
      <c r="E173" s="66"/>
      <c r="F173" s="66"/>
      <c r="G173" s="66"/>
      <c r="H173" s="66"/>
      <c r="I173" s="66"/>
      <c r="J173" s="66"/>
      <c r="K173" s="66"/>
      <c r="L173" s="66"/>
      <c r="M173" s="66"/>
      <c r="N173" s="67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</row>
    <row r="174" spans="1:41" s="74" customFormat="1" x14ac:dyDescent="0.25">
      <c r="A174" s="78"/>
      <c r="B174" s="65"/>
      <c r="C174" s="70"/>
      <c r="D174" s="66" t="s">
        <v>438</v>
      </c>
      <c r="E174" s="66"/>
      <c r="F174" s="66"/>
      <c r="G174" s="66"/>
      <c r="H174" s="66"/>
      <c r="I174" s="66"/>
      <c r="J174" s="66"/>
      <c r="K174" s="66"/>
      <c r="L174" s="66"/>
      <c r="M174" s="66"/>
      <c r="N174" s="67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</row>
    <row r="175" spans="1:41" s="74" customFormat="1" ht="15" customHeight="1" x14ac:dyDescent="0.25">
      <c r="A175" s="78"/>
      <c r="B175" s="65"/>
      <c r="C175" s="66"/>
      <c r="D175" s="66" t="s">
        <v>342</v>
      </c>
      <c r="E175" s="66"/>
      <c r="F175" s="66"/>
      <c r="G175" s="66"/>
      <c r="H175" s="66"/>
      <c r="I175" s="66"/>
      <c r="J175" s="66"/>
      <c r="K175" s="66"/>
      <c r="L175" s="66"/>
      <c r="M175" s="66"/>
      <c r="N175" s="67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</row>
    <row r="176" spans="1:41" s="74" customFormat="1" ht="15" customHeight="1" x14ac:dyDescent="0.25">
      <c r="A176" s="78"/>
      <c r="B176" s="65"/>
      <c r="C176" s="70">
        <f>1+C171</f>
        <v>20</v>
      </c>
      <c r="D176" s="87" t="s">
        <v>439</v>
      </c>
      <c r="E176" s="66"/>
      <c r="F176" s="66"/>
      <c r="G176" s="66"/>
      <c r="H176" s="66"/>
      <c r="I176" s="66"/>
      <c r="J176" s="66"/>
      <c r="K176" s="66"/>
      <c r="L176" s="66"/>
      <c r="M176" s="66"/>
      <c r="N176" s="67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</row>
    <row r="177" spans="1:41" s="74" customFormat="1" ht="15" customHeight="1" x14ac:dyDescent="0.25">
      <c r="A177" s="78"/>
      <c r="B177" s="65"/>
      <c r="C177" s="70"/>
      <c r="D177" s="66" t="s">
        <v>440</v>
      </c>
      <c r="E177" s="66"/>
      <c r="F177" s="66"/>
      <c r="G177" s="66"/>
      <c r="H177" s="66"/>
      <c r="I177" s="66"/>
      <c r="J177" s="66"/>
      <c r="K177" s="66"/>
      <c r="L177" s="66"/>
      <c r="M177" s="66"/>
      <c r="N177" s="67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</row>
    <row r="178" spans="1:41" s="74" customFormat="1" ht="15" customHeight="1" x14ac:dyDescent="0.25">
      <c r="A178" s="78"/>
      <c r="B178" s="65"/>
      <c r="C178" s="66"/>
      <c r="D178" s="66" t="s">
        <v>25</v>
      </c>
      <c r="E178" s="66"/>
      <c r="F178" s="66"/>
      <c r="G178" s="66"/>
      <c r="H178" s="66"/>
      <c r="I178" s="66"/>
      <c r="J178" s="66"/>
      <c r="K178" s="66"/>
      <c r="L178" s="66"/>
      <c r="M178" s="87"/>
      <c r="N178" s="67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</row>
    <row r="179" spans="1:41" s="74" customFormat="1" x14ac:dyDescent="0.25">
      <c r="A179" s="78"/>
      <c r="B179" s="65"/>
      <c r="C179" s="70"/>
      <c r="D179" s="66"/>
      <c r="E179" s="621" t="s">
        <v>441</v>
      </c>
      <c r="F179" s="82"/>
      <c r="G179" s="82"/>
      <c r="H179" s="82"/>
      <c r="I179" s="82"/>
      <c r="J179" s="82"/>
      <c r="K179" s="82"/>
      <c r="L179" s="622">
        <f>+'Cash-Flow-2025-Leva'!P5</f>
        <v>2025</v>
      </c>
      <c r="M179" s="623"/>
      <c r="N179" s="67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</row>
    <row r="180" spans="1:41" s="74" customFormat="1" x14ac:dyDescent="0.25">
      <c r="A180" s="78"/>
      <c r="B180" s="65"/>
      <c r="C180" s="70"/>
      <c r="D180" s="66"/>
      <c r="E180" s="624" t="s">
        <v>442</v>
      </c>
      <c r="F180" s="83"/>
      <c r="G180" s="83"/>
      <c r="H180" s="83"/>
      <c r="I180" s="83"/>
      <c r="J180" s="83"/>
      <c r="K180" s="83"/>
      <c r="L180" s="84"/>
      <c r="M180" s="87"/>
      <c r="N180" s="67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</row>
    <row r="181" spans="1:41" s="74" customFormat="1" x14ac:dyDescent="0.25">
      <c r="A181" s="78"/>
      <c r="B181" s="65"/>
      <c r="C181" s="70">
        <f>1+C176</f>
        <v>21</v>
      </c>
      <c r="D181" s="87" t="s">
        <v>443</v>
      </c>
      <c r="E181" s="87"/>
      <c r="F181" s="87"/>
      <c r="G181" s="87"/>
      <c r="H181" s="87"/>
      <c r="I181" s="87"/>
      <c r="J181" s="87"/>
      <c r="K181" s="87"/>
      <c r="L181" s="87"/>
      <c r="M181" s="66"/>
      <c r="N181" s="67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</row>
    <row r="182" spans="1:41" s="74" customFormat="1" x14ac:dyDescent="0.25">
      <c r="A182" s="78"/>
      <c r="B182" s="65"/>
      <c r="C182" s="70"/>
      <c r="D182" s="87" t="s">
        <v>444</v>
      </c>
      <c r="E182" s="87"/>
      <c r="F182" s="87"/>
      <c r="G182" s="87"/>
      <c r="H182" s="87"/>
      <c r="I182" s="87"/>
      <c r="J182" s="87"/>
      <c r="K182" s="87"/>
      <c r="L182" s="87"/>
      <c r="M182" s="66"/>
      <c r="N182" s="67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</row>
    <row r="183" spans="1:41" s="74" customFormat="1" x14ac:dyDescent="0.25">
      <c r="A183" s="78"/>
      <c r="B183" s="65"/>
      <c r="C183" s="70"/>
      <c r="D183" s="87" t="s">
        <v>343</v>
      </c>
      <c r="E183" s="87"/>
      <c r="F183" s="87"/>
      <c r="G183" s="87"/>
      <c r="H183" s="87"/>
      <c r="I183" s="87"/>
      <c r="J183" s="87"/>
      <c r="K183" s="87"/>
      <c r="L183" s="87"/>
      <c r="M183" s="66"/>
      <c r="N183" s="67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</row>
    <row r="184" spans="1:41" s="74" customFormat="1" x14ac:dyDescent="0.25">
      <c r="A184" s="78"/>
      <c r="B184" s="65"/>
      <c r="C184" s="70">
        <f>1+C181</f>
        <v>22</v>
      </c>
      <c r="D184" s="87" t="s">
        <v>445</v>
      </c>
      <c r="E184" s="87"/>
      <c r="F184" s="87"/>
      <c r="G184" s="87"/>
      <c r="H184" s="87"/>
      <c r="I184" s="87"/>
      <c r="J184" s="87"/>
      <c r="K184" s="87"/>
      <c r="L184" s="87"/>
      <c r="M184" s="66"/>
      <c r="N184" s="67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</row>
    <row r="185" spans="1:41" s="74" customFormat="1" x14ac:dyDescent="0.25">
      <c r="A185" s="78"/>
      <c r="B185" s="65"/>
      <c r="C185" s="70"/>
      <c r="D185" s="87" t="s">
        <v>32</v>
      </c>
      <c r="E185" s="668">
        <f>+'Cash-Flow-2025-Leva'!P5</f>
        <v>2025</v>
      </c>
      <c r="F185" s="668"/>
      <c r="G185" s="668"/>
      <c r="H185" s="668"/>
      <c r="I185" s="87" t="s">
        <v>446</v>
      </c>
      <c r="J185" s="87"/>
      <c r="K185" s="87"/>
      <c r="L185" s="87"/>
      <c r="M185" s="66"/>
      <c r="N185" s="67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</row>
    <row r="186" spans="1:41" s="74" customFormat="1" x14ac:dyDescent="0.25">
      <c r="A186" s="78"/>
      <c r="B186" s="65"/>
      <c r="C186" s="70"/>
      <c r="D186" s="66" t="s">
        <v>33</v>
      </c>
      <c r="E186" s="66"/>
      <c r="F186" s="66"/>
      <c r="G186" s="66"/>
      <c r="H186" s="66"/>
      <c r="I186" s="66"/>
      <c r="J186" s="66"/>
      <c r="K186" s="662">
        <f>+'Cash-Flow-2025-Leva'!P5</f>
        <v>2025</v>
      </c>
      <c r="L186" s="662"/>
      <c r="M186" s="66"/>
      <c r="N186" s="67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</row>
    <row r="187" spans="1:41" s="74" customFormat="1" ht="3.75" customHeight="1" x14ac:dyDescent="0.25">
      <c r="A187" s="78"/>
      <c r="B187" s="65"/>
      <c r="C187" s="70"/>
      <c r="D187" s="457"/>
      <c r="E187" s="66"/>
      <c r="F187" s="66"/>
      <c r="G187" s="66"/>
      <c r="H187" s="66"/>
      <c r="I187" s="66"/>
      <c r="J187" s="66"/>
      <c r="K187" s="66"/>
      <c r="L187" s="66"/>
      <c r="M187" s="66"/>
      <c r="N187" s="67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</row>
    <row r="188" spans="1:41" s="74" customFormat="1" x14ac:dyDescent="0.25">
      <c r="A188" s="78"/>
      <c r="B188" s="65"/>
      <c r="C188" s="70">
        <f>1+C184</f>
        <v>23</v>
      </c>
      <c r="D188" s="457" t="s">
        <v>447</v>
      </c>
      <c r="E188" s="66"/>
      <c r="F188" s="66"/>
      <c r="G188" s="66"/>
      <c r="H188" s="66"/>
      <c r="I188" s="66"/>
      <c r="J188" s="66"/>
      <c r="K188" s="625"/>
      <c r="L188" s="625"/>
      <c r="M188" s="625"/>
      <c r="N188" s="67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</row>
    <row r="189" spans="1:41" s="74" customFormat="1" x14ac:dyDescent="0.25">
      <c r="A189" s="78"/>
      <c r="B189" s="65"/>
      <c r="C189" s="70"/>
      <c r="D189" s="657">
        <f>H7</f>
        <v>2025</v>
      </c>
      <c r="E189" s="657"/>
      <c r="F189" s="626" t="s">
        <v>448</v>
      </c>
      <c r="G189" s="66"/>
      <c r="H189" s="66"/>
      <c r="I189" s="66"/>
      <c r="J189" s="627"/>
      <c r="K189" s="627"/>
      <c r="L189" s="627"/>
      <c r="M189" s="66"/>
      <c r="N189" s="67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</row>
    <row r="190" spans="1:41" ht="3.75" customHeight="1" x14ac:dyDescent="0.25">
      <c r="A190" s="63"/>
      <c r="B190" s="65"/>
      <c r="C190" s="70"/>
      <c r="D190" s="535"/>
      <c r="E190" s="72"/>
      <c r="F190" s="72"/>
      <c r="G190" s="72"/>
      <c r="H190" s="72"/>
      <c r="I190" s="72"/>
      <c r="J190" s="72"/>
      <c r="K190" s="72"/>
      <c r="L190" s="72"/>
      <c r="M190" s="72"/>
      <c r="N190" s="7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</row>
    <row r="191" spans="1:41" x14ac:dyDescent="0.25">
      <c r="A191" s="63"/>
      <c r="B191" s="65"/>
      <c r="C191" s="70"/>
      <c r="D191" s="81"/>
      <c r="E191" s="72"/>
      <c r="F191" s="670" t="s">
        <v>331</v>
      </c>
      <c r="G191" s="670"/>
      <c r="H191" s="670"/>
      <c r="I191" s="670"/>
      <c r="J191" s="670"/>
      <c r="K191" s="670"/>
      <c r="L191" s="72"/>
      <c r="M191" s="72"/>
      <c r="N191" s="7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</row>
    <row r="192" spans="1:41" x14ac:dyDescent="0.25">
      <c r="A192" s="63"/>
      <c r="B192" s="65"/>
      <c r="C192" s="70"/>
      <c r="D192" s="535"/>
      <c r="E192" s="72"/>
      <c r="F192" s="671">
        <f>+L2</f>
        <v>2025</v>
      </c>
      <c r="G192" s="671"/>
      <c r="H192" s="671"/>
      <c r="I192" s="671"/>
      <c r="J192" s="671"/>
      <c r="K192" s="671"/>
      <c r="L192" s="72"/>
      <c r="M192" s="72"/>
      <c r="N192" s="7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</row>
    <row r="193" spans="1:41" ht="9" customHeight="1" x14ac:dyDescent="0.25">
      <c r="A193" s="63"/>
      <c r="B193" s="65"/>
      <c r="C193" s="70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7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</row>
    <row r="194" spans="1:41" s="74" customFormat="1" x14ac:dyDescent="0.25">
      <c r="A194" s="78"/>
      <c r="B194" s="65"/>
      <c r="C194" s="70">
        <f>1+C188</f>
        <v>24</v>
      </c>
      <c r="D194" s="628" t="s">
        <v>38</v>
      </c>
      <c r="E194" s="82"/>
      <c r="F194" s="82"/>
      <c r="G194" s="82"/>
      <c r="H194" s="665">
        <f>+'Cash-Flow-2025-Leva'!P5</f>
        <v>2025</v>
      </c>
      <c r="I194" s="665"/>
      <c r="J194" s="665"/>
      <c r="K194" s="82" t="s">
        <v>302</v>
      </c>
      <c r="L194" s="629"/>
      <c r="M194" s="630"/>
      <c r="N194" s="67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</row>
    <row r="195" spans="1:41" s="74" customFormat="1" x14ac:dyDescent="0.25">
      <c r="A195" s="78"/>
      <c r="B195" s="65"/>
      <c r="C195" s="70"/>
      <c r="D195" s="631" t="s">
        <v>39</v>
      </c>
      <c r="E195" s="632">
        <f>+'Cash-Flow-2025-Leva'!P5</f>
        <v>2025</v>
      </c>
      <c r="F195" s="85" t="s">
        <v>449</v>
      </c>
      <c r="G195" s="85"/>
      <c r="H195" s="85"/>
      <c r="I195" s="85"/>
      <c r="J195" s="85"/>
      <c r="K195" s="85"/>
      <c r="L195" s="85"/>
      <c r="M195" s="633"/>
      <c r="N195" s="67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</row>
    <row r="196" spans="1:41" s="74" customFormat="1" x14ac:dyDescent="0.25">
      <c r="A196" s="78"/>
      <c r="B196" s="65"/>
      <c r="C196" s="70"/>
      <c r="D196" s="631" t="s">
        <v>45</v>
      </c>
      <c r="E196" s="85"/>
      <c r="F196" s="85"/>
      <c r="G196" s="85"/>
      <c r="H196" s="85"/>
      <c r="I196" s="85"/>
      <c r="J196" s="85"/>
      <c r="K196" s="634"/>
      <c r="L196" s="85"/>
      <c r="M196" s="633"/>
      <c r="N196" s="67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</row>
    <row r="197" spans="1:41" s="74" customFormat="1" x14ac:dyDescent="0.25">
      <c r="A197" s="78"/>
      <c r="B197" s="65"/>
      <c r="C197" s="70"/>
      <c r="D197" s="635" t="s">
        <v>450</v>
      </c>
      <c r="E197" s="83"/>
      <c r="F197" s="83"/>
      <c r="G197" s="83"/>
      <c r="H197" s="83"/>
      <c r="I197" s="83"/>
      <c r="J197" s="83"/>
      <c r="K197" s="636"/>
      <c r="L197" s="637"/>
      <c r="M197" s="84"/>
      <c r="N197" s="67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</row>
    <row r="198" spans="1:41" s="74" customFormat="1" ht="9" customHeight="1" x14ac:dyDescent="0.25">
      <c r="A198" s="78"/>
      <c r="B198" s="89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2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</row>
    <row r="199" spans="1:41" s="74" customFormat="1" x14ac:dyDescent="0.25">
      <c r="A199" s="78"/>
      <c r="B199" s="68" t="s">
        <v>27</v>
      </c>
      <c r="C199" s="71" t="s">
        <v>14</v>
      </c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7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</row>
    <row r="200" spans="1:41" s="74" customFormat="1" x14ac:dyDescent="0.25">
      <c r="A200" s="78"/>
      <c r="B200" s="65"/>
      <c r="C200" s="70">
        <f>1+C194</f>
        <v>25</v>
      </c>
      <c r="D200" s="66" t="s">
        <v>451</v>
      </c>
      <c r="E200" s="66"/>
      <c r="F200" s="66"/>
      <c r="G200" s="66"/>
      <c r="H200" s="66"/>
      <c r="I200" s="66"/>
      <c r="J200" s="66"/>
      <c r="K200" s="66"/>
      <c r="L200" s="66"/>
      <c r="M200" s="66"/>
      <c r="N200" s="67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</row>
    <row r="201" spans="1:41" s="74" customFormat="1" x14ac:dyDescent="0.25">
      <c r="A201" s="78"/>
      <c r="B201" s="65"/>
      <c r="C201" s="70">
        <f>1+C200</f>
        <v>26</v>
      </c>
      <c r="D201" s="66" t="s">
        <v>452</v>
      </c>
      <c r="E201" s="66"/>
      <c r="F201" s="66"/>
      <c r="G201" s="66"/>
      <c r="H201" s="66"/>
      <c r="I201" s="66"/>
      <c r="J201" s="66"/>
      <c r="K201" s="66"/>
      <c r="L201" s="66"/>
      <c r="M201" s="66"/>
      <c r="N201" s="67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</row>
    <row r="202" spans="1:41" s="74" customFormat="1" x14ac:dyDescent="0.25">
      <c r="A202" s="78"/>
      <c r="B202" s="65"/>
      <c r="C202" s="66"/>
      <c r="D202" s="66" t="s">
        <v>15</v>
      </c>
      <c r="E202" s="66"/>
      <c r="F202" s="66"/>
      <c r="G202" s="66"/>
      <c r="H202" s="66"/>
      <c r="I202" s="66"/>
      <c r="J202" s="66"/>
      <c r="K202" s="66"/>
      <c r="L202" s="66"/>
      <c r="M202" s="66"/>
      <c r="N202" s="67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</row>
    <row r="203" spans="1:41" s="74" customFormat="1" x14ac:dyDescent="0.25">
      <c r="A203" s="78"/>
      <c r="B203" s="65"/>
      <c r="C203" s="66"/>
      <c r="D203" s="66" t="s">
        <v>16</v>
      </c>
      <c r="E203" s="66"/>
      <c r="F203" s="66"/>
      <c r="G203" s="66"/>
      <c r="H203" s="66"/>
      <c r="I203" s="66"/>
      <c r="J203" s="66"/>
      <c r="K203" s="66"/>
      <c r="L203" s="66"/>
      <c r="M203" s="66"/>
      <c r="N203" s="67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</row>
    <row r="204" spans="1:41" s="74" customFormat="1" x14ac:dyDescent="0.25">
      <c r="A204" s="78"/>
      <c r="B204" s="65"/>
      <c r="C204" s="66"/>
      <c r="D204" s="66" t="s">
        <v>453</v>
      </c>
      <c r="E204" s="66"/>
      <c r="F204" s="66"/>
      <c r="G204" s="66"/>
      <c r="H204" s="66"/>
      <c r="I204" s="66"/>
      <c r="J204" s="66"/>
      <c r="K204" s="66"/>
      <c r="L204" s="66"/>
      <c r="M204" s="66"/>
      <c r="N204" s="67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</row>
    <row r="205" spans="1:41" s="74" customFormat="1" x14ac:dyDescent="0.25">
      <c r="A205" s="78"/>
      <c r="B205" s="65"/>
      <c r="C205" s="66"/>
      <c r="D205" s="66" t="s">
        <v>454</v>
      </c>
      <c r="E205" s="66"/>
      <c r="F205" s="66"/>
      <c r="G205" s="66"/>
      <c r="H205" s="66"/>
      <c r="I205" s="66"/>
      <c r="J205" s="66"/>
      <c r="K205" s="66"/>
      <c r="L205" s="66"/>
      <c r="M205" s="66"/>
      <c r="N205" s="67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</row>
    <row r="206" spans="1:41" s="74" customFormat="1" x14ac:dyDescent="0.25">
      <c r="A206" s="78"/>
      <c r="B206" s="65"/>
      <c r="C206" s="66"/>
      <c r="D206" s="66" t="s">
        <v>26</v>
      </c>
      <c r="E206" s="66"/>
      <c r="F206" s="66"/>
      <c r="G206" s="66"/>
      <c r="H206" s="66"/>
      <c r="I206" s="66"/>
      <c r="J206" s="66"/>
      <c r="K206" s="66"/>
      <c r="L206" s="66"/>
      <c r="M206" s="66"/>
      <c r="N206" s="67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</row>
    <row r="207" spans="1:41" s="74" customFormat="1" ht="3" customHeight="1" thickBot="1" x14ac:dyDescent="0.3">
      <c r="A207" s="78"/>
      <c r="B207" s="75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7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</row>
    <row r="208" spans="1:41" s="74" customFormat="1" ht="16.5" thickTop="1" x14ac:dyDescent="0.25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</row>
    <row r="209" spans="1:41" x14ac:dyDescent="0.25">
      <c r="A209" s="63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</row>
    <row r="210" spans="1:41" x14ac:dyDescent="0.25">
      <c r="A210" s="63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</row>
    <row r="211" spans="1:41" x14ac:dyDescent="0.25">
      <c r="A211" s="63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</row>
    <row r="212" spans="1:41" x14ac:dyDescent="0.25">
      <c r="A212" s="63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</row>
    <row r="213" spans="1:41" x14ac:dyDescent="0.25">
      <c r="A213" s="63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</row>
    <row r="214" spans="1:41" x14ac:dyDescent="0.25">
      <c r="A214" s="63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</row>
    <row r="215" spans="1:41" x14ac:dyDescent="0.25">
      <c r="A215" s="63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</row>
    <row r="216" spans="1:41" x14ac:dyDescent="0.25">
      <c r="A216" s="63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</row>
    <row r="217" spans="1:41" x14ac:dyDescent="0.25">
      <c r="A217" s="63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</row>
    <row r="218" spans="1:41" x14ac:dyDescent="0.25">
      <c r="A218" s="63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</row>
    <row r="219" spans="1:41" x14ac:dyDescent="0.25">
      <c r="A219" s="63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</row>
    <row r="220" spans="1:41" x14ac:dyDescent="0.25">
      <c r="A220" s="63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</row>
    <row r="221" spans="1:41" x14ac:dyDescent="0.25">
      <c r="A221" s="63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</row>
    <row r="222" spans="1:41" x14ac:dyDescent="0.25">
      <c r="A222" s="63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</row>
    <row r="223" spans="1:41" ht="15" customHeight="1" x14ac:dyDescent="0.25">
      <c r="A223" s="63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</row>
    <row r="224" spans="1:41" ht="15" customHeight="1" x14ac:dyDescent="0.25">
      <c r="A224" s="63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</row>
    <row r="225" spans="1:41" ht="15" customHeight="1" x14ac:dyDescent="0.25">
      <c r="A225" s="63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</row>
    <row r="226" spans="1:41" ht="15" customHeight="1" x14ac:dyDescent="0.25">
      <c r="A226" s="63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</row>
    <row r="227" spans="1:41" ht="15" customHeight="1" x14ac:dyDescent="0.25">
      <c r="A227" s="63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</row>
    <row r="228" spans="1:41" ht="15" customHeight="1" x14ac:dyDescent="0.25">
      <c r="A228" s="63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</row>
    <row r="229" spans="1:41" ht="15" customHeight="1" x14ac:dyDescent="0.25">
      <c r="A229" s="63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</row>
    <row r="230" spans="1:41" ht="15" customHeight="1" x14ac:dyDescent="0.25">
      <c r="A230" s="63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</row>
    <row r="231" spans="1:41" ht="15" customHeight="1" x14ac:dyDescent="0.25">
      <c r="A231" s="63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</row>
    <row r="232" spans="1:41" ht="15" customHeight="1" x14ac:dyDescent="0.25">
      <c r="A232" s="63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</row>
    <row r="233" spans="1:41" ht="15" customHeight="1" x14ac:dyDescent="0.25">
      <c r="A233" s="63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</row>
    <row r="234" spans="1:41" ht="15" customHeight="1" x14ac:dyDescent="0.25">
      <c r="A234" s="63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</row>
    <row r="235" spans="1:41" ht="15" customHeight="1" x14ac:dyDescent="0.25">
      <c r="A235" s="63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</row>
    <row r="236" spans="1:41" ht="15" customHeight="1" x14ac:dyDescent="0.25">
      <c r="A236" s="63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</row>
    <row r="237" spans="1:41" ht="15" customHeight="1" x14ac:dyDescent="0.25">
      <c r="A237" s="63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</row>
    <row r="238" spans="1:41" ht="15" customHeight="1" x14ac:dyDescent="0.25">
      <c r="A238" s="63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</row>
    <row r="239" spans="1:41" ht="15" customHeight="1" x14ac:dyDescent="0.25">
      <c r="A239" s="63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</row>
    <row r="240" spans="1:41" ht="15" customHeight="1" x14ac:dyDescent="0.25">
      <c r="A240" s="63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</row>
    <row r="241" spans="1:41" ht="15" customHeight="1" x14ac:dyDescent="0.25">
      <c r="A241" s="63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</row>
    <row r="242" spans="1:41" ht="15" customHeight="1" x14ac:dyDescent="0.25">
      <c r="A242" s="63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</row>
    <row r="243" spans="1:41" ht="15" customHeight="1" x14ac:dyDescent="0.25">
      <c r="A243" s="63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</row>
    <row r="244" spans="1:41" ht="15" customHeight="1" x14ac:dyDescent="0.25">
      <c r="A244" s="63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</row>
    <row r="245" spans="1:41" ht="15" customHeight="1" x14ac:dyDescent="0.25">
      <c r="A245" s="63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</row>
    <row r="246" spans="1:41" ht="15" customHeight="1" x14ac:dyDescent="0.25">
      <c r="A246" s="63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</row>
    <row r="247" spans="1:41" ht="15" customHeight="1" x14ac:dyDescent="0.25">
      <c r="A247" s="63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</row>
    <row r="248" spans="1:41" ht="15" customHeight="1" x14ac:dyDescent="0.25">
      <c r="A248" s="63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</row>
    <row r="249" spans="1:41" ht="15" customHeight="1" x14ac:dyDescent="0.25">
      <c r="A249" s="63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</row>
    <row r="250" spans="1:41" ht="15" customHeight="1" x14ac:dyDescent="0.25">
      <c r="A250" s="63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</row>
    <row r="251" spans="1:41" ht="15" customHeight="1" x14ac:dyDescent="0.25">
      <c r="A251" s="63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</row>
    <row r="252" spans="1:41" ht="15" customHeight="1" x14ac:dyDescent="0.25">
      <c r="A252" s="63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</row>
    <row r="253" spans="1:41" ht="15" customHeight="1" x14ac:dyDescent="0.25">
      <c r="A253" s="63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</row>
    <row r="254" spans="1:41" ht="15" customHeight="1" x14ac:dyDescent="0.25">
      <c r="A254" s="63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</row>
    <row r="255" spans="1:41" ht="15" customHeight="1" x14ac:dyDescent="0.25">
      <c r="A255" s="63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</row>
    <row r="256" spans="1:41" ht="15" customHeight="1" x14ac:dyDescent="0.25">
      <c r="A256" s="63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</row>
    <row r="257" spans="1:41" ht="15" customHeight="1" x14ac:dyDescent="0.25">
      <c r="A257" s="63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</row>
    <row r="258" spans="1:41" ht="15" customHeight="1" x14ac:dyDescent="0.25">
      <c r="A258" s="63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</row>
    <row r="259" spans="1:41" ht="15" customHeight="1" x14ac:dyDescent="0.25">
      <c r="A259" s="63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</row>
    <row r="260" spans="1:41" ht="15" customHeight="1" x14ac:dyDescent="0.25">
      <c r="A260" s="63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</row>
    <row r="261" spans="1:41" ht="15" customHeight="1" x14ac:dyDescent="0.25">
      <c r="A261" s="63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</row>
    <row r="262" spans="1:41" ht="15" customHeight="1" x14ac:dyDescent="0.25">
      <c r="A262" s="63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</row>
    <row r="263" spans="1:41" ht="15" customHeight="1" x14ac:dyDescent="0.25">
      <c r="A263" s="63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</row>
    <row r="264" spans="1:41" ht="15" customHeight="1" x14ac:dyDescent="0.25">
      <c r="A264" s="63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</row>
    <row r="265" spans="1:41" ht="15" customHeight="1" x14ac:dyDescent="0.25">
      <c r="A265" s="63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</row>
    <row r="266" spans="1:41" ht="15" customHeight="1" x14ac:dyDescent="0.25">
      <c r="A266" s="63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</row>
  </sheetData>
  <sheetProtection password="889B" sheet="1"/>
  <mergeCells count="53">
    <mergeCell ref="F30:I30"/>
    <mergeCell ref="F167:I167"/>
    <mergeCell ref="F169:I169"/>
    <mergeCell ref="G168:I168"/>
    <mergeCell ref="F165:K165"/>
    <mergeCell ref="K55:L55"/>
    <mergeCell ref="I57:J57"/>
    <mergeCell ref="F164:K164"/>
    <mergeCell ref="I138:J138"/>
    <mergeCell ref="J144:L144"/>
    <mergeCell ref="K186:L186"/>
    <mergeCell ref="J136:L136"/>
    <mergeCell ref="I123:J123"/>
    <mergeCell ref="K56:L56"/>
    <mergeCell ref="I98:J98"/>
    <mergeCell ref="H194:J194"/>
    <mergeCell ref="F191:K191"/>
    <mergeCell ref="F192:K192"/>
    <mergeCell ref="I145:J145"/>
    <mergeCell ref="E185:H185"/>
    <mergeCell ref="D189:E189"/>
    <mergeCell ref="I116:J116"/>
    <mergeCell ref="E102:J102"/>
    <mergeCell ref="E59:J59"/>
    <mergeCell ref="E60:J60"/>
    <mergeCell ref="H137:I137"/>
    <mergeCell ref="E61:J61"/>
    <mergeCell ref="K122:L122"/>
    <mergeCell ref="K80:L80"/>
    <mergeCell ref="K81:L81"/>
    <mergeCell ref="K121:L121"/>
    <mergeCell ref="L2:M2"/>
    <mergeCell ref="G37:H37"/>
    <mergeCell ref="G42:H42"/>
    <mergeCell ref="L40:M40"/>
    <mergeCell ref="H7:I7"/>
    <mergeCell ref="E101:J101"/>
    <mergeCell ref="E85:J85"/>
    <mergeCell ref="E86:J86"/>
    <mergeCell ref="K96:L96"/>
    <mergeCell ref="K97:L97"/>
    <mergeCell ref="E100:J100"/>
    <mergeCell ref="L98:M98"/>
    <mergeCell ref="L57:M57"/>
    <mergeCell ref="L123:M123"/>
    <mergeCell ref="K160:L160"/>
    <mergeCell ref="E126:J126"/>
    <mergeCell ref="E127:J127"/>
    <mergeCell ref="E125:J125"/>
    <mergeCell ref="L82:M82"/>
    <mergeCell ref="E84:J84"/>
    <mergeCell ref="I82:J82"/>
    <mergeCell ref="I75:J75"/>
  </mergeCells>
  <pageMargins left="0.16" right="0.15748031496062992" top="0.43" bottom="0.27" header="0.19" footer="0.16"/>
  <pageSetup paperSize="9" scale="85" orientation="portrait" r:id="rId1"/>
  <headerFooter alignWithMargins="0">
    <oddHeader>&amp;C&amp;"Times New Roman CYR,Bold"&amp;12- &amp;P / &amp;N -</oddHeader>
  </headerFooter>
  <rowBreaks count="1" manualBreakCount="1">
    <brk id="139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20"/>
  <sheetViews>
    <sheetView showZeros="0" tabSelected="1" zoomScale="90" zoomScaleNormal="90" workbookViewId="0">
      <pane xSplit="5" ySplit="12" topLeftCell="F115" activePane="bottomRight" state="frozen"/>
      <selection pane="topRight" activeCell="D1" sqref="D1"/>
      <selection pane="bottomLeft" activeCell="A11" sqref="A11"/>
      <selection pane="bottomRight" activeCell="M148" sqref="M148:P148"/>
    </sheetView>
  </sheetViews>
  <sheetFormatPr defaultRowHeight="15" x14ac:dyDescent="0.25"/>
  <cols>
    <col min="1" max="1" width="3.7109375" style="36" customWidth="1"/>
    <col min="2" max="2" width="20.140625" style="36" customWidth="1"/>
    <col min="3" max="3" width="23.5703125" style="36" customWidth="1"/>
    <col min="4" max="4" width="30.85546875" style="36" customWidth="1"/>
    <col min="5" max="5" width="0.5703125" customWidth="1"/>
    <col min="6" max="7" width="16.85546875" style="36" customWidth="1"/>
    <col min="8" max="8" width="0.5703125" customWidth="1"/>
    <col min="9" max="10" width="16.85546875" style="36" customWidth="1"/>
    <col min="11" max="11" width="0.5703125" style="36" customWidth="1"/>
    <col min="12" max="13" width="16.85546875" style="36" customWidth="1"/>
    <col min="14" max="14" width="0.5703125" style="36" customWidth="1"/>
    <col min="15" max="16" width="16.85546875" style="36" customWidth="1"/>
    <col min="17" max="17" width="2.5703125" style="36" customWidth="1"/>
    <col min="18" max="18" width="65.42578125" style="221" customWidth="1"/>
    <col min="19" max="20" width="14.140625" style="221" customWidth="1"/>
    <col min="21" max="22" width="3.140625" style="36" customWidth="1"/>
    <col min="23" max="23" width="9.140625" style="36"/>
    <col min="24" max="24" width="5.28515625" style="36" customWidth="1"/>
    <col min="25" max="16384" width="9.140625" style="36"/>
  </cols>
  <sheetData>
    <row r="1" spans="1:256" s="421" customFormat="1" ht="16.5" customHeight="1" x14ac:dyDescent="0.25">
      <c r="A1" s="15"/>
      <c r="B1" s="729" t="s">
        <v>455</v>
      </c>
      <c r="C1" s="730"/>
      <c r="D1" s="730"/>
      <c r="E1" s="730"/>
      <c r="F1" s="731"/>
      <c r="G1" s="429" t="s">
        <v>244</v>
      </c>
      <c r="H1" s="422"/>
      <c r="I1" s="717">
        <v>121100421</v>
      </c>
      <c r="J1" s="718"/>
      <c r="K1" s="423"/>
      <c r="L1" s="431" t="s">
        <v>245</v>
      </c>
      <c r="M1" s="427">
        <v>8400</v>
      </c>
      <c r="N1" s="423"/>
      <c r="O1" s="431" t="s">
        <v>239</v>
      </c>
      <c r="P1" s="448"/>
      <c r="Q1" s="424"/>
      <c r="R1" s="340" t="s">
        <v>277</v>
      </c>
      <c r="S1" s="771"/>
      <c r="T1" s="772"/>
      <c r="U1" s="424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421" customFormat="1" ht="14.25" customHeight="1" x14ac:dyDescent="0.25">
      <c r="A2" s="15"/>
      <c r="B2" s="745" t="s">
        <v>240</v>
      </c>
      <c r="C2" s="746"/>
      <c r="D2" s="746"/>
      <c r="E2" s="746"/>
      <c r="F2" s="747"/>
      <c r="G2" s="422"/>
      <c r="H2" s="422"/>
      <c r="I2" s="420"/>
      <c r="J2" s="423"/>
      <c r="K2" s="420"/>
      <c r="L2" s="420"/>
      <c r="M2" s="423"/>
      <c r="N2" s="425"/>
      <c r="O2" s="424"/>
      <c r="P2" s="424"/>
      <c r="Q2" s="424"/>
      <c r="R2" s="424"/>
      <c r="S2" s="424"/>
      <c r="T2" s="424"/>
      <c r="U2" s="424"/>
      <c r="V2" s="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421" customFormat="1" ht="19.5" customHeight="1" x14ac:dyDescent="0.25">
      <c r="A3" s="15"/>
      <c r="B3" s="733" t="s">
        <v>250</v>
      </c>
      <c r="C3" s="734"/>
      <c r="D3" s="734"/>
      <c r="E3" s="734"/>
      <c r="F3" s="735"/>
      <c r="G3" s="430" t="s">
        <v>238</v>
      </c>
      <c r="H3" s="722" t="s">
        <v>456</v>
      </c>
      <c r="I3" s="723"/>
      <c r="J3" s="723"/>
      <c r="K3" s="724"/>
      <c r="L3" s="28" t="s">
        <v>246</v>
      </c>
      <c r="M3" s="719" t="s">
        <v>457</v>
      </c>
      <c r="N3" s="720"/>
      <c r="O3" s="720"/>
      <c r="P3" s="721"/>
      <c r="Q3" s="424"/>
      <c r="R3" s="424"/>
      <c r="S3" s="424"/>
      <c r="T3" s="424"/>
      <c r="U3" s="424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s="12" customFormat="1" ht="4.5" customHeight="1" x14ac:dyDescent="0.2">
      <c r="A4" s="15"/>
      <c r="B4" s="18"/>
      <c r="C4" s="18"/>
      <c r="D4" s="18"/>
      <c r="E4" s="20"/>
      <c r="F4" s="20"/>
      <c r="G4" s="19"/>
      <c r="H4" s="20"/>
      <c r="I4" s="20"/>
      <c r="J4" s="20"/>
      <c r="K4" s="13"/>
      <c r="L4" s="14"/>
      <c r="M4" s="20"/>
      <c r="N4" s="20"/>
      <c r="O4" s="20"/>
      <c r="P4" s="20"/>
      <c r="Q4" s="20"/>
      <c r="R4" s="215"/>
      <c r="S4" s="215"/>
      <c r="T4" s="215"/>
      <c r="U4" s="15"/>
    </row>
    <row r="5" spans="1:256" s="12" customFormat="1" ht="18.75" customHeight="1" x14ac:dyDescent="0.25">
      <c r="A5" s="15"/>
      <c r="B5" s="675">
        <f>+IF(+O174&gt;0,"НЕРАВНЕНИЕ: Касов отчет - Баланс!",0)</f>
        <v>0</v>
      </c>
      <c r="C5" s="675"/>
      <c r="D5" s="749" t="s">
        <v>243</v>
      </c>
      <c r="E5" s="749"/>
      <c r="F5" s="749"/>
      <c r="G5" s="749"/>
      <c r="H5" s="749"/>
      <c r="I5" s="749"/>
      <c r="J5" s="749"/>
      <c r="K5" s="749"/>
      <c r="L5" s="749"/>
      <c r="M5" s="20"/>
      <c r="N5" s="20"/>
      <c r="O5" s="24" t="s">
        <v>17</v>
      </c>
      <c r="P5" s="446">
        <v>2025</v>
      </c>
      <c r="Q5" s="20"/>
      <c r="R5" s="725" t="s">
        <v>180</v>
      </c>
      <c r="S5" s="725"/>
      <c r="T5" s="725"/>
      <c r="U5" s="15"/>
    </row>
    <row r="6" spans="1:256" s="3" customFormat="1" ht="17.25" customHeight="1" x14ac:dyDescent="0.25">
      <c r="A6" s="15"/>
      <c r="B6" s="676">
        <f>+IF(B5=0,0,P5)</f>
        <v>0</v>
      </c>
      <c r="C6" s="676"/>
      <c r="D6" s="749" t="s">
        <v>242</v>
      </c>
      <c r="E6" s="749"/>
      <c r="F6" s="749"/>
      <c r="G6" s="749"/>
      <c r="H6" s="749"/>
      <c r="I6" s="749"/>
      <c r="J6" s="749"/>
      <c r="K6" s="749"/>
      <c r="L6" s="749"/>
      <c r="M6" s="21"/>
      <c r="N6" s="16"/>
      <c r="O6" s="15"/>
      <c r="P6" s="15"/>
      <c r="Q6" s="13"/>
      <c r="R6" s="748">
        <f>+P4</f>
        <v>0</v>
      </c>
      <c r="S6" s="748"/>
      <c r="T6" s="748"/>
      <c r="U6" s="15"/>
      <c r="V6" s="2"/>
      <c r="W6" s="2"/>
      <c r="X6" s="12"/>
      <c r="Y6" s="2"/>
      <c r="AB6" s="4"/>
    </row>
    <row r="7" spans="1:256" s="12" customFormat="1" ht="2.25" customHeight="1" x14ac:dyDescent="0.25">
      <c r="A7" s="17"/>
      <c r="B7" s="25"/>
      <c r="C7" s="25"/>
      <c r="D7" s="25"/>
      <c r="E7" s="20"/>
      <c r="F7" s="26"/>
      <c r="G7" s="25"/>
      <c r="H7" s="20"/>
      <c r="I7" s="22"/>
      <c r="J7" s="21"/>
      <c r="K7" s="17"/>
      <c r="L7" s="20"/>
      <c r="M7" s="21"/>
      <c r="N7" s="20"/>
      <c r="O7" s="17"/>
      <c r="P7" s="21"/>
      <c r="Q7" s="20"/>
      <c r="R7" s="215"/>
      <c r="S7" s="215"/>
      <c r="T7" s="215"/>
      <c r="U7" s="15"/>
    </row>
    <row r="8" spans="1:256" s="3" customFormat="1" ht="17.25" customHeight="1" x14ac:dyDescent="0.3">
      <c r="A8" s="15"/>
      <c r="B8" s="27"/>
      <c r="C8" s="27" t="s">
        <v>241</v>
      </c>
      <c r="D8" s="732" t="str">
        <f>+B1</f>
        <v>ДЪРЖАВЕН ФОНД "ЗЕМЕДЕЛИЕ"</v>
      </c>
      <c r="E8" s="732"/>
      <c r="F8" s="732"/>
      <c r="G8" s="732"/>
      <c r="H8" s="732"/>
      <c r="I8" s="732"/>
      <c r="J8" s="732"/>
      <c r="K8" s="732"/>
      <c r="L8" s="732"/>
      <c r="M8" s="428" t="s">
        <v>247</v>
      </c>
      <c r="N8" s="16"/>
      <c r="O8" s="587" t="s">
        <v>352</v>
      </c>
      <c r="P8" s="286" t="s">
        <v>46</v>
      </c>
      <c r="Q8" s="13"/>
      <c r="R8" s="726">
        <f>+P5</f>
        <v>2025</v>
      </c>
      <c r="S8" s="727"/>
      <c r="T8" s="728"/>
      <c r="U8" s="15"/>
      <c r="V8" s="2"/>
      <c r="W8" s="2"/>
      <c r="X8" s="2"/>
      <c r="Y8" s="2"/>
      <c r="AB8" s="4"/>
    </row>
    <row r="9" spans="1:256" s="3" customFormat="1" ht="4.5" customHeight="1" thickBot="1" x14ac:dyDescent="0.3">
      <c r="A9" s="15"/>
      <c r="B9" s="125"/>
      <c r="C9" s="125"/>
      <c r="D9" s="125"/>
      <c r="E9" s="15"/>
      <c r="F9" s="23"/>
      <c r="G9" s="23"/>
      <c r="H9" s="15"/>
      <c r="I9" s="23"/>
      <c r="J9" s="23"/>
      <c r="K9" s="16"/>
      <c r="L9" s="23"/>
      <c r="M9" s="23"/>
      <c r="N9" s="16"/>
      <c r="O9" s="23"/>
      <c r="P9" s="23"/>
      <c r="Q9" s="30"/>
      <c r="R9" s="216"/>
      <c r="S9" s="216"/>
      <c r="T9" s="216"/>
      <c r="U9" s="13"/>
      <c r="V9" s="2"/>
      <c r="W9" s="2"/>
      <c r="X9" s="2"/>
      <c r="Y9" s="2"/>
      <c r="Z9" s="2"/>
      <c r="AA9" s="2"/>
      <c r="AB9" s="4"/>
      <c r="AC9" s="2"/>
      <c r="AD9" s="2"/>
    </row>
    <row r="10" spans="1:256" s="3" customFormat="1" ht="57" customHeight="1" x14ac:dyDescent="0.25">
      <c r="A10" s="15"/>
      <c r="B10" s="126"/>
      <c r="C10" s="127"/>
      <c r="D10" s="128"/>
      <c r="E10" s="15"/>
      <c r="F10" s="86" t="s">
        <v>40</v>
      </c>
      <c r="G10" s="94" t="s">
        <v>40</v>
      </c>
      <c r="H10" s="15"/>
      <c r="I10" s="98" t="s">
        <v>41</v>
      </c>
      <c r="J10" s="114" t="s">
        <v>41</v>
      </c>
      <c r="K10" s="16"/>
      <c r="L10" s="432" t="s">
        <v>42</v>
      </c>
      <c r="M10" s="346" t="s">
        <v>42</v>
      </c>
      <c r="N10" s="16"/>
      <c r="O10" s="433" t="s">
        <v>248</v>
      </c>
      <c r="P10" s="349" t="s">
        <v>43</v>
      </c>
      <c r="Q10" s="347"/>
      <c r="R10" s="739" t="s">
        <v>0</v>
      </c>
      <c r="S10" s="740"/>
      <c r="T10" s="741"/>
      <c r="U10" s="13"/>
      <c r="V10" s="2"/>
      <c r="W10" s="2"/>
      <c r="X10" s="2"/>
      <c r="Y10" s="2"/>
      <c r="Z10" s="2"/>
      <c r="AA10" s="2"/>
      <c r="AB10" s="2"/>
      <c r="AC10" s="2"/>
      <c r="AD10" s="2"/>
    </row>
    <row r="11" spans="1:256" s="3" customFormat="1" ht="18" customHeight="1" thickBot="1" x14ac:dyDescent="0.3">
      <c r="A11" s="15"/>
      <c r="B11" s="131" t="s">
        <v>127</v>
      </c>
      <c r="C11" s="129"/>
      <c r="D11" s="130"/>
      <c r="E11" s="15"/>
      <c r="F11" s="583" t="str">
        <f>+O8</f>
        <v>30.09.2025 г.</v>
      </c>
      <c r="G11" s="392">
        <f>+P5-1</f>
        <v>2024</v>
      </c>
      <c r="H11" s="15"/>
      <c r="I11" s="584" t="str">
        <f>+O8</f>
        <v>30.09.2025 г.</v>
      </c>
      <c r="J11" s="393">
        <f>+P5-1</f>
        <v>2024</v>
      </c>
      <c r="K11" s="16"/>
      <c r="L11" s="585" t="str">
        <f>+O8</f>
        <v>30.09.2025 г.</v>
      </c>
      <c r="M11" s="394">
        <f>+P5-1</f>
        <v>2024</v>
      </c>
      <c r="N11" s="16"/>
      <c r="O11" s="586" t="str">
        <f>+O8</f>
        <v>30.09.2025 г.</v>
      </c>
      <c r="P11" s="395">
        <f>+P5-1</f>
        <v>2024</v>
      </c>
      <c r="Q11" s="348"/>
      <c r="R11" s="742" t="s">
        <v>181</v>
      </c>
      <c r="S11" s="743"/>
      <c r="T11" s="744"/>
      <c r="U11" s="34"/>
      <c r="V11" s="2"/>
      <c r="W11" s="2"/>
      <c r="X11" s="2"/>
      <c r="Y11" s="2"/>
      <c r="Z11" s="2"/>
      <c r="AA11" s="2"/>
      <c r="AB11" s="2"/>
      <c r="AC11" s="2"/>
      <c r="AD11" s="2"/>
    </row>
    <row r="12" spans="1:256" s="3" customFormat="1" ht="15.75" x14ac:dyDescent="0.25">
      <c r="A12" s="15"/>
      <c r="B12" s="454" t="s">
        <v>128</v>
      </c>
      <c r="C12" s="455"/>
      <c r="D12" s="456"/>
      <c r="E12" s="15"/>
      <c r="F12" s="7" t="s">
        <v>1</v>
      </c>
      <c r="G12" s="93" t="s">
        <v>2</v>
      </c>
      <c r="H12" s="15"/>
      <c r="I12" s="7" t="s">
        <v>3</v>
      </c>
      <c r="J12" s="93" t="s">
        <v>4</v>
      </c>
      <c r="K12" s="16"/>
      <c r="L12" s="7" t="s">
        <v>5</v>
      </c>
      <c r="M12" s="93" t="s">
        <v>235</v>
      </c>
      <c r="N12" s="16"/>
      <c r="O12" s="350" t="s">
        <v>237</v>
      </c>
      <c r="P12" s="351" t="s">
        <v>236</v>
      </c>
      <c r="Q12" s="15"/>
      <c r="R12" s="294"/>
      <c r="S12" s="295"/>
      <c r="T12" s="296"/>
      <c r="U12" s="34"/>
      <c r="V12" s="2"/>
      <c r="Y12" s="2"/>
      <c r="Z12" s="2"/>
      <c r="AA12" s="2"/>
      <c r="AB12" s="2"/>
      <c r="AC12" s="2"/>
      <c r="AD12" s="2"/>
    </row>
    <row r="13" spans="1:256" s="3" customFormat="1" ht="15.75" x14ac:dyDescent="0.25">
      <c r="A13" s="15"/>
      <c r="B13" s="190" t="s">
        <v>48</v>
      </c>
      <c r="C13" s="132"/>
      <c r="D13" s="133"/>
      <c r="E13" s="15"/>
      <c r="F13" s="222"/>
      <c r="G13" s="222"/>
      <c r="H13" s="15"/>
      <c r="I13" s="222"/>
      <c r="J13" s="222"/>
      <c r="K13" s="223"/>
      <c r="L13" s="222"/>
      <c r="M13" s="222"/>
      <c r="N13" s="223"/>
      <c r="O13" s="352"/>
      <c r="P13" s="353"/>
      <c r="Q13" s="31"/>
      <c r="R13" s="190" t="s">
        <v>48</v>
      </c>
      <c r="S13" s="132"/>
      <c r="T13" s="133"/>
      <c r="U13" s="34"/>
      <c r="V13" s="2"/>
      <c r="W13" s="213" t="s">
        <v>344</v>
      </c>
      <c r="X13" s="214"/>
      <c r="Y13" s="2"/>
      <c r="Z13" s="2"/>
      <c r="AA13" s="2"/>
      <c r="AB13" s="2"/>
      <c r="AC13" s="2"/>
      <c r="AD13" s="2"/>
    </row>
    <row r="14" spans="1:256" s="3" customFormat="1" ht="15.75" x14ac:dyDescent="0.25">
      <c r="A14" s="15"/>
      <c r="B14" s="192" t="s">
        <v>69</v>
      </c>
      <c r="C14" s="117"/>
      <c r="D14" s="121"/>
      <c r="E14" s="15"/>
      <c r="F14" s="224"/>
      <c r="G14" s="224"/>
      <c r="H14" s="15"/>
      <c r="I14" s="224"/>
      <c r="J14" s="224"/>
      <c r="K14" s="223"/>
      <c r="L14" s="224"/>
      <c r="M14" s="224"/>
      <c r="N14" s="223"/>
      <c r="O14" s="354"/>
      <c r="P14" s="355"/>
      <c r="Q14" s="31"/>
      <c r="R14" s="192" t="s">
        <v>69</v>
      </c>
      <c r="S14" s="117"/>
      <c r="T14" s="121"/>
      <c r="U14" s="34"/>
      <c r="V14" s="2"/>
      <c r="W14" s="211" t="s">
        <v>345</v>
      </c>
      <c r="X14" s="212"/>
      <c r="Y14" s="2"/>
      <c r="Z14" s="2"/>
      <c r="AA14" s="2"/>
      <c r="AB14" s="2"/>
      <c r="AC14" s="2"/>
      <c r="AD14" s="2"/>
    </row>
    <row r="15" spans="1:256" s="3" customFormat="1" ht="15.75" x14ac:dyDescent="0.25">
      <c r="A15" s="15"/>
      <c r="B15" s="193" t="s">
        <v>49</v>
      </c>
      <c r="C15" s="152"/>
      <c r="D15" s="153"/>
      <c r="E15" s="15"/>
      <c r="F15" s="226">
        <v>0</v>
      </c>
      <c r="G15" s="225"/>
      <c r="H15" s="15"/>
      <c r="I15" s="226"/>
      <c r="J15" s="225"/>
      <c r="K15" s="223"/>
      <c r="L15" s="226"/>
      <c r="M15" s="225"/>
      <c r="N15" s="223"/>
      <c r="O15" s="361">
        <f t="shared" ref="O15:P24" si="0">+ROUND(+F15+I15+L15,0)</f>
        <v>0</v>
      </c>
      <c r="P15" s="374">
        <f t="shared" si="0"/>
        <v>0</v>
      </c>
      <c r="Q15" s="31"/>
      <c r="R15" s="702" t="s">
        <v>149</v>
      </c>
      <c r="S15" s="703"/>
      <c r="T15" s="704"/>
      <c r="U15" s="34"/>
      <c r="V15" s="2"/>
      <c r="W15" s="100" t="s">
        <v>346</v>
      </c>
      <c r="X15" s="101"/>
      <c r="Y15" s="2"/>
      <c r="Z15" s="2"/>
      <c r="AA15" s="2"/>
      <c r="AB15" s="2"/>
      <c r="AC15" s="2"/>
      <c r="AD15" s="2"/>
    </row>
    <row r="16" spans="1:256" s="3" customFormat="1" ht="15.75" x14ac:dyDescent="0.25">
      <c r="A16" s="15"/>
      <c r="B16" s="207" t="s">
        <v>283</v>
      </c>
      <c r="C16" s="148"/>
      <c r="D16" s="149"/>
      <c r="E16" s="15"/>
      <c r="F16" s="230"/>
      <c r="G16" s="229"/>
      <c r="H16" s="15"/>
      <c r="I16" s="230"/>
      <c r="J16" s="229"/>
      <c r="K16" s="223"/>
      <c r="L16" s="230"/>
      <c r="M16" s="229"/>
      <c r="N16" s="223"/>
      <c r="O16" s="357">
        <f t="shared" si="0"/>
        <v>0</v>
      </c>
      <c r="P16" s="380">
        <f t="shared" si="0"/>
        <v>0</v>
      </c>
      <c r="Q16" s="31"/>
      <c r="R16" s="750" t="s">
        <v>284</v>
      </c>
      <c r="S16" s="751"/>
      <c r="T16" s="752"/>
      <c r="U16" s="34"/>
      <c r="V16" s="2"/>
      <c r="W16" s="213" t="s">
        <v>347</v>
      </c>
      <c r="X16" s="214"/>
      <c r="Y16" s="2"/>
      <c r="Z16" s="2"/>
      <c r="AA16" s="2"/>
      <c r="AB16" s="2"/>
      <c r="AC16" s="2"/>
      <c r="AD16" s="2"/>
    </row>
    <row r="17" spans="1:30" s="3" customFormat="1" ht="15.75" x14ac:dyDescent="0.25">
      <c r="A17" s="15"/>
      <c r="B17" s="202" t="s">
        <v>285</v>
      </c>
      <c r="C17" s="498"/>
      <c r="D17" s="499"/>
      <c r="E17" s="15"/>
      <c r="F17" s="509"/>
      <c r="G17" s="510"/>
      <c r="H17" s="15"/>
      <c r="I17" s="509"/>
      <c r="J17" s="510"/>
      <c r="K17" s="223"/>
      <c r="L17" s="509"/>
      <c r="M17" s="510"/>
      <c r="N17" s="223"/>
      <c r="O17" s="505">
        <f>+ROUND(+F17+I17+L17,0)</f>
        <v>0</v>
      </c>
      <c r="P17" s="506">
        <f>+ROUND(+G17+J17+M17,0)</f>
        <v>0</v>
      </c>
      <c r="Q17" s="31"/>
      <c r="R17" s="753" t="s">
        <v>279</v>
      </c>
      <c r="S17" s="754"/>
      <c r="T17" s="755"/>
      <c r="U17" s="34"/>
      <c r="V17" s="2"/>
      <c r="W17" s="211" t="s">
        <v>348</v>
      </c>
      <c r="X17" s="212"/>
      <c r="Y17" s="2"/>
      <c r="Z17" s="2"/>
      <c r="AA17" s="2"/>
      <c r="AB17" s="2"/>
      <c r="AC17" s="2"/>
      <c r="AD17" s="2"/>
    </row>
    <row r="18" spans="1:30" s="3" customFormat="1" ht="15.75" x14ac:dyDescent="0.25">
      <c r="A18" s="15"/>
      <c r="B18" s="188" t="s">
        <v>83</v>
      </c>
      <c r="C18" s="148"/>
      <c r="D18" s="149"/>
      <c r="E18" s="15"/>
      <c r="F18" s="226">
        <v>427392</v>
      </c>
      <c r="G18" s="225">
        <v>716148</v>
      </c>
      <c r="H18" s="15"/>
      <c r="I18" s="226"/>
      <c r="J18" s="225"/>
      <c r="K18" s="223"/>
      <c r="L18" s="226"/>
      <c r="M18" s="225"/>
      <c r="N18" s="223"/>
      <c r="O18" s="361">
        <f t="shared" si="0"/>
        <v>427392</v>
      </c>
      <c r="P18" s="374">
        <f t="shared" si="0"/>
        <v>716148</v>
      </c>
      <c r="Q18" s="31"/>
      <c r="R18" s="702" t="s">
        <v>150</v>
      </c>
      <c r="S18" s="703"/>
      <c r="T18" s="704"/>
      <c r="U18" s="34"/>
      <c r="V18" s="2"/>
      <c r="W18" s="100" t="s">
        <v>349</v>
      </c>
      <c r="X18" s="101"/>
      <c r="Y18" s="2"/>
      <c r="Z18" s="2"/>
      <c r="AA18" s="2"/>
      <c r="AB18" s="2"/>
      <c r="AC18" s="2"/>
      <c r="AD18" s="2"/>
    </row>
    <row r="19" spans="1:30" s="3" customFormat="1" ht="15.75" x14ac:dyDescent="0.25">
      <c r="A19" s="15"/>
      <c r="B19" s="188" t="s">
        <v>68</v>
      </c>
      <c r="C19" s="148"/>
      <c r="D19" s="149"/>
      <c r="E19" s="15"/>
      <c r="F19" s="228"/>
      <c r="G19" s="227"/>
      <c r="H19" s="15"/>
      <c r="I19" s="228"/>
      <c r="J19" s="227"/>
      <c r="K19" s="223"/>
      <c r="L19" s="228"/>
      <c r="M19" s="227"/>
      <c r="N19" s="223"/>
      <c r="O19" s="356">
        <f t="shared" si="0"/>
        <v>0</v>
      </c>
      <c r="P19" s="408">
        <f t="shared" si="0"/>
        <v>0</v>
      </c>
      <c r="Q19" s="31"/>
      <c r="R19" s="705" t="s">
        <v>151</v>
      </c>
      <c r="S19" s="706"/>
      <c r="T19" s="707"/>
      <c r="U19" s="34"/>
      <c r="V19" s="2"/>
      <c r="W19" s="213" t="s">
        <v>350</v>
      </c>
      <c r="X19" s="214"/>
      <c r="Y19" s="2"/>
      <c r="Z19" s="2"/>
      <c r="AA19" s="2"/>
      <c r="AB19" s="2"/>
      <c r="AC19" s="2"/>
      <c r="AD19" s="2"/>
    </row>
    <row r="20" spans="1:30" s="3" customFormat="1" ht="15.75" x14ac:dyDescent="0.25">
      <c r="A20" s="15"/>
      <c r="B20" s="188" t="s">
        <v>50</v>
      </c>
      <c r="C20" s="148"/>
      <c r="D20" s="149"/>
      <c r="E20" s="15"/>
      <c r="F20" s="228">
        <v>8294</v>
      </c>
      <c r="G20" s="227">
        <v>12612</v>
      </c>
      <c r="H20" s="15"/>
      <c r="I20" s="228"/>
      <c r="J20" s="227"/>
      <c r="K20" s="223"/>
      <c r="L20" s="228"/>
      <c r="M20" s="227"/>
      <c r="N20" s="223"/>
      <c r="O20" s="356">
        <f t="shared" si="0"/>
        <v>8294</v>
      </c>
      <c r="P20" s="408">
        <f t="shared" si="0"/>
        <v>12612</v>
      </c>
      <c r="Q20" s="31"/>
      <c r="R20" s="705" t="s">
        <v>152</v>
      </c>
      <c r="S20" s="706"/>
      <c r="T20" s="707"/>
      <c r="U20" s="34"/>
      <c r="V20" s="2"/>
      <c r="W20" s="211" t="s">
        <v>351</v>
      </c>
      <c r="X20" s="212"/>
      <c r="Y20" s="2"/>
      <c r="Z20" s="2"/>
      <c r="AA20" s="2"/>
      <c r="AB20" s="2"/>
      <c r="AC20" s="2"/>
      <c r="AD20" s="2"/>
    </row>
    <row r="21" spans="1:30" s="3" customFormat="1" ht="15.75" x14ac:dyDescent="0.25">
      <c r="A21" s="15"/>
      <c r="B21" s="188" t="s">
        <v>148</v>
      </c>
      <c r="C21" s="148"/>
      <c r="D21" s="149"/>
      <c r="E21" s="15"/>
      <c r="F21" s="228"/>
      <c r="G21" s="227"/>
      <c r="H21" s="15"/>
      <c r="I21" s="228"/>
      <c r="J21" s="227"/>
      <c r="K21" s="223"/>
      <c r="L21" s="228"/>
      <c r="M21" s="227"/>
      <c r="N21" s="223"/>
      <c r="O21" s="356">
        <f t="shared" si="0"/>
        <v>0</v>
      </c>
      <c r="P21" s="408">
        <f t="shared" si="0"/>
        <v>0</v>
      </c>
      <c r="Q21" s="31"/>
      <c r="R21" s="705" t="s">
        <v>153</v>
      </c>
      <c r="S21" s="706"/>
      <c r="T21" s="707"/>
      <c r="U21" s="34"/>
      <c r="V21" s="2"/>
      <c r="W21" s="100" t="s">
        <v>352</v>
      </c>
      <c r="X21" s="101"/>
      <c r="Y21" s="2"/>
      <c r="Z21" s="2"/>
      <c r="AA21" s="2"/>
      <c r="AB21" s="2"/>
      <c r="AC21" s="2"/>
      <c r="AD21" s="2"/>
    </row>
    <row r="22" spans="1:30" s="3" customFormat="1" ht="15.75" x14ac:dyDescent="0.25">
      <c r="A22" s="15"/>
      <c r="B22" s="188" t="s">
        <v>51</v>
      </c>
      <c r="C22" s="148"/>
      <c r="D22" s="149"/>
      <c r="E22" s="15"/>
      <c r="F22" s="228">
        <v>36235</v>
      </c>
      <c r="G22" s="227">
        <v>56581</v>
      </c>
      <c r="H22" s="15"/>
      <c r="I22" s="228"/>
      <c r="J22" s="227"/>
      <c r="K22" s="223"/>
      <c r="L22" s="228"/>
      <c r="M22" s="227">
        <v>0</v>
      </c>
      <c r="N22" s="223"/>
      <c r="O22" s="356">
        <f t="shared" si="0"/>
        <v>36235</v>
      </c>
      <c r="P22" s="408">
        <f t="shared" si="0"/>
        <v>56581</v>
      </c>
      <c r="Q22" s="31"/>
      <c r="R22" s="705" t="s">
        <v>154</v>
      </c>
      <c r="S22" s="706"/>
      <c r="T22" s="707"/>
      <c r="U22" s="34"/>
      <c r="V22" s="2"/>
      <c r="W22" s="213" t="s">
        <v>353</v>
      </c>
      <c r="X22" s="214"/>
      <c r="Y22" s="2"/>
      <c r="Z22" s="2"/>
      <c r="AA22" s="2"/>
      <c r="AB22" s="2"/>
      <c r="AC22" s="2"/>
      <c r="AD22" s="2"/>
    </row>
    <row r="23" spans="1:30" s="3" customFormat="1" ht="15.75" x14ac:dyDescent="0.25">
      <c r="A23" s="15"/>
      <c r="B23" s="188" t="s">
        <v>52</v>
      </c>
      <c r="C23" s="148"/>
      <c r="D23" s="149"/>
      <c r="E23" s="15"/>
      <c r="F23" s="228"/>
      <c r="G23" s="227"/>
      <c r="H23" s="15"/>
      <c r="I23" s="228"/>
      <c r="J23" s="227"/>
      <c r="K23" s="223"/>
      <c r="L23" s="228"/>
      <c r="M23" s="227"/>
      <c r="N23" s="223"/>
      <c r="O23" s="356">
        <f t="shared" si="0"/>
        <v>0</v>
      </c>
      <c r="P23" s="408">
        <f t="shared" si="0"/>
        <v>0</v>
      </c>
      <c r="Q23" s="31"/>
      <c r="R23" s="705" t="s">
        <v>155</v>
      </c>
      <c r="S23" s="706"/>
      <c r="T23" s="707"/>
      <c r="U23" s="34"/>
      <c r="V23" s="2"/>
      <c r="W23" s="211" t="s">
        <v>354</v>
      </c>
      <c r="X23" s="212"/>
      <c r="Y23" s="2"/>
      <c r="Z23" s="2"/>
      <c r="AA23" s="2"/>
      <c r="AB23" s="2"/>
      <c r="AC23" s="2"/>
      <c r="AD23" s="2"/>
    </row>
    <row r="24" spans="1:30" s="3" customFormat="1" ht="15.75" x14ac:dyDescent="0.25">
      <c r="A24" s="15"/>
      <c r="B24" s="189" t="s">
        <v>74</v>
      </c>
      <c r="C24" s="150"/>
      <c r="D24" s="151"/>
      <c r="E24" s="15"/>
      <c r="F24" s="230">
        <v>400861</v>
      </c>
      <c r="G24" s="229">
        <v>591520</v>
      </c>
      <c r="H24" s="15"/>
      <c r="I24" s="230"/>
      <c r="J24" s="229"/>
      <c r="K24" s="223"/>
      <c r="L24" s="230"/>
      <c r="M24" s="229"/>
      <c r="N24" s="223"/>
      <c r="O24" s="357">
        <f t="shared" si="0"/>
        <v>400861</v>
      </c>
      <c r="P24" s="380">
        <f t="shared" si="0"/>
        <v>591520</v>
      </c>
      <c r="Q24" s="31"/>
      <c r="R24" s="696" t="s">
        <v>280</v>
      </c>
      <c r="S24" s="697"/>
      <c r="T24" s="698"/>
      <c r="U24" s="34"/>
      <c r="V24" s="2"/>
      <c r="W24" s="100" t="s">
        <v>355</v>
      </c>
      <c r="X24" s="101"/>
      <c r="Y24" s="2"/>
      <c r="Z24" s="2"/>
      <c r="AA24" s="2"/>
      <c r="AB24" s="2"/>
      <c r="AC24" s="2"/>
      <c r="AD24" s="2"/>
    </row>
    <row r="25" spans="1:30" s="3" customFormat="1" ht="15.75" x14ac:dyDescent="0.25">
      <c r="A25" s="15"/>
      <c r="B25" s="140" t="s">
        <v>130</v>
      </c>
      <c r="C25" s="141"/>
      <c r="D25" s="142"/>
      <c r="E25" s="15"/>
      <c r="F25" s="232">
        <f>+ROUND(+SUM(F15,F16,F18,F19,F20,F21,F22,F23,F24),0)</f>
        <v>872782</v>
      </c>
      <c r="G25" s="231">
        <f>+ROUND(+SUM(G15,G16,G18,G19,G20,G21,G22,G23,G24),0)</f>
        <v>1376861</v>
      </c>
      <c r="H25" s="15"/>
      <c r="I25" s="232">
        <f>+ROUND(+SUM(I15,I16,I18,I19,I20,I21,I22,I23,I24),0)</f>
        <v>0</v>
      </c>
      <c r="J25" s="231">
        <f>+ROUND(+SUM(J15,J16,J18,J19,J20,J21,J22,J23,J24),0)</f>
        <v>0</v>
      </c>
      <c r="K25" s="223"/>
      <c r="L25" s="232">
        <f>+ROUND(+SUM(L15,L16,L18,L19,L20,L21,L22,L23,L24),0)</f>
        <v>0</v>
      </c>
      <c r="M25" s="231">
        <f>+ROUND(+SUM(M15,M16,M18,M19,M20,M21,M22,M23,M24),0)</f>
        <v>0</v>
      </c>
      <c r="N25" s="223"/>
      <c r="O25" s="358">
        <f>+ROUND(+SUM(O15,O16,O18,O19,O20,O21,O22,O23,O24),0)</f>
        <v>872782</v>
      </c>
      <c r="P25" s="359">
        <f>+ROUND(+SUM(P15,P16,P18,P19,P20,P21,P22,P23,P24),0)</f>
        <v>1376861</v>
      </c>
      <c r="Q25" s="31"/>
      <c r="R25" s="699" t="s">
        <v>182</v>
      </c>
      <c r="S25" s="700"/>
      <c r="T25" s="701"/>
      <c r="U25" s="34"/>
      <c r="V25" s="2"/>
      <c r="W25" s="2"/>
      <c r="X25" s="2"/>
      <c r="Y25" s="2"/>
      <c r="Z25" s="2"/>
      <c r="AA25" s="2"/>
      <c r="AB25" s="2"/>
      <c r="AC25" s="2"/>
      <c r="AD25" s="2"/>
    </row>
    <row r="26" spans="1:30" s="3" customFormat="1" ht="15.75" x14ac:dyDescent="0.25">
      <c r="A26" s="15"/>
      <c r="B26" s="192" t="s">
        <v>144</v>
      </c>
      <c r="C26" s="117"/>
      <c r="D26" s="121"/>
      <c r="E26" s="15"/>
      <c r="F26" s="233"/>
      <c r="G26" s="222"/>
      <c r="H26" s="15"/>
      <c r="I26" s="233"/>
      <c r="J26" s="222"/>
      <c r="K26" s="223"/>
      <c r="L26" s="233"/>
      <c r="M26" s="222"/>
      <c r="N26" s="223"/>
      <c r="O26" s="360"/>
      <c r="P26" s="353"/>
      <c r="Q26" s="31"/>
      <c r="R26" s="192" t="s">
        <v>144</v>
      </c>
      <c r="S26" s="117"/>
      <c r="T26" s="121"/>
      <c r="U26" s="34"/>
      <c r="V26" s="2"/>
      <c r="W26" s="2"/>
      <c r="X26" s="2"/>
      <c r="Y26" s="2"/>
      <c r="Z26" s="2"/>
      <c r="AA26" s="2"/>
      <c r="AB26" s="2"/>
      <c r="AC26" s="2"/>
      <c r="AD26" s="2"/>
    </row>
    <row r="27" spans="1:30" s="3" customFormat="1" ht="15.75" x14ac:dyDescent="0.25">
      <c r="A27" s="15"/>
      <c r="B27" s="193" t="s">
        <v>67</v>
      </c>
      <c r="C27" s="152"/>
      <c r="D27" s="153"/>
      <c r="E27" s="15"/>
      <c r="F27" s="226"/>
      <c r="G27" s="225"/>
      <c r="H27" s="15"/>
      <c r="I27" s="226"/>
      <c r="J27" s="225"/>
      <c r="K27" s="223"/>
      <c r="L27" s="226"/>
      <c r="M27" s="225"/>
      <c r="N27" s="223"/>
      <c r="O27" s="361">
        <f t="shared" ref="O27:P29" si="1">+ROUND(+F27+I27+L27,0)</f>
        <v>0</v>
      </c>
      <c r="P27" s="374">
        <f t="shared" si="1"/>
        <v>0</v>
      </c>
      <c r="Q27" s="31"/>
      <c r="R27" s="702" t="s">
        <v>156</v>
      </c>
      <c r="S27" s="703"/>
      <c r="T27" s="704"/>
      <c r="U27" s="34"/>
      <c r="V27" s="2"/>
      <c r="W27" s="2"/>
      <c r="X27" s="2"/>
      <c r="Y27" s="2"/>
      <c r="Z27" s="2"/>
      <c r="AA27" s="2"/>
      <c r="AB27" s="2"/>
      <c r="AC27" s="2"/>
      <c r="AD27" s="2"/>
    </row>
    <row r="28" spans="1:30" s="3" customFormat="1" ht="15.75" x14ac:dyDescent="0.25">
      <c r="A28" s="15"/>
      <c r="B28" s="188" t="s">
        <v>71</v>
      </c>
      <c r="C28" s="148"/>
      <c r="D28" s="149"/>
      <c r="E28" s="15"/>
      <c r="F28" s="228"/>
      <c r="G28" s="227"/>
      <c r="H28" s="15"/>
      <c r="I28" s="228"/>
      <c r="J28" s="227"/>
      <c r="K28" s="223"/>
      <c r="L28" s="228"/>
      <c r="M28" s="227"/>
      <c r="N28" s="223"/>
      <c r="O28" s="356">
        <f t="shared" si="1"/>
        <v>0</v>
      </c>
      <c r="P28" s="408">
        <f t="shared" si="1"/>
        <v>0</v>
      </c>
      <c r="Q28" s="31"/>
      <c r="R28" s="705" t="s">
        <v>157</v>
      </c>
      <c r="S28" s="706"/>
      <c r="T28" s="707"/>
      <c r="U28" s="34"/>
      <c r="V28" s="2"/>
      <c r="W28" s="2"/>
      <c r="X28" s="2"/>
      <c r="Y28" s="2"/>
      <c r="Z28" s="2"/>
      <c r="AA28" s="2"/>
      <c r="AB28" s="2"/>
      <c r="AC28" s="2"/>
      <c r="AD28" s="2"/>
    </row>
    <row r="29" spans="1:30" s="3" customFormat="1" ht="15.75" x14ac:dyDescent="0.25">
      <c r="A29" s="15"/>
      <c r="B29" s="449" t="s">
        <v>145</v>
      </c>
      <c r="C29" s="150"/>
      <c r="D29" s="151"/>
      <c r="E29" s="15"/>
      <c r="F29" s="230"/>
      <c r="G29" s="229"/>
      <c r="H29" s="15"/>
      <c r="I29" s="230"/>
      <c r="J29" s="229"/>
      <c r="K29" s="223"/>
      <c r="L29" s="230"/>
      <c r="M29" s="229"/>
      <c r="N29" s="223"/>
      <c r="O29" s="357">
        <f t="shared" si="1"/>
        <v>0</v>
      </c>
      <c r="P29" s="380">
        <f t="shared" si="1"/>
        <v>0</v>
      </c>
      <c r="Q29" s="31"/>
      <c r="R29" s="696" t="s">
        <v>158</v>
      </c>
      <c r="S29" s="697"/>
      <c r="T29" s="698"/>
      <c r="U29" s="34"/>
      <c r="V29" s="2"/>
      <c r="W29" s="2"/>
      <c r="X29" s="2"/>
      <c r="Y29" s="2"/>
      <c r="Z29" s="2"/>
      <c r="AA29" s="2"/>
      <c r="AB29" s="2"/>
      <c r="AC29" s="2"/>
      <c r="AD29" s="2"/>
    </row>
    <row r="30" spans="1:30" s="3" customFormat="1" ht="15.75" x14ac:dyDescent="0.25">
      <c r="A30" s="15"/>
      <c r="B30" s="140" t="s">
        <v>255</v>
      </c>
      <c r="C30" s="141"/>
      <c r="D30" s="142"/>
      <c r="E30" s="15"/>
      <c r="F30" s="232">
        <f>+ROUND(+SUM(F27:F29),0)</f>
        <v>0</v>
      </c>
      <c r="G30" s="231">
        <f>+ROUND(+SUM(G27:G29),0)</f>
        <v>0</v>
      </c>
      <c r="H30" s="15"/>
      <c r="I30" s="232">
        <f>+ROUND(+SUM(I27:I29),0)</f>
        <v>0</v>
      </c>
      <c r="J30" s="231">
        <f>+ROUND(+SUM(J27:J29),0)</f>
        <v>0</v>
      </c>
      <c r="K30" s="223"/>
      <c r="L30" s="232">
        <f>+ROUND(+SUM(L27:L29),0)</f>
        <v>0</v>
      </c>
      <c r="M30" s="231">
        <f>+ROUND(+SUM(M27:M29),0)</f>
        <v>0</v>
      </c>
      <c r="N30" s="223"/>
      <c r="O30" s="358">
        <f>+ROUND(+SUM(O27:O29),0)</f>
        <v>0</v>
      </c>
      <c r="P30" s="359">
        <f>+ROUND(+SUM(P27:P29),0)</f>
        <v>0</v>
      </c>
      <c r="Q30" s="31"/>
      <c r="R30" s="699" t="s">
        <v>183</v>
      </c>
      <c r="S30" s="700"/>
      <c r="T30" s="701"/>
      <c r="U30" s="34"/>
      <c r="V30" s="2"/>
      <c r="W30" s="2"/>
      <c r="X30" s="2"/>
      <c r="Y30" s="2"/>
      <c r="Z30" s="2"/>
      <c r="AA30" s="2"/>
      <c r="AB30" s="2"/>
      <c r="AC30" s="2"/>
      <c r="AD30" s="2"/>
    </row>
    <row r="31" spans="1:30" s="3" customFormat="1" ht="6" customHeight="1" x14ac:dyDescent="0.25">
      <c r="A31" s="15"/>
      <c r="B31" s="154"/>
      <c r="C31" s="155"/>
      <c r="D31" s="156"/>
      <c r="E31" s="15"/>
      <c r="F31" s="234"/>
      <c r="G31" s="224"/>
      <c r="H31" s="15"/>
      <c r="I31" s="234"/>
      <c r="J31" s="224"/>
      <c r="K31" s="223"/>
      <c r="L31" s="234"/>
      <c r="M31" s="224"/>
      <c r="N31" s="223"/>
      <c r="O31" s="362"/>
      <c r="P31" s="355"/>
      <c r="Q31" s="31"/>
      <c r="R31" s="297"/>
      <c r="S31" s="298"/>
      <c r="T31" s="299"/>
      <c r="U31" s="34"/>
      <c r="V31" s="2"/>
      <c r="W31" s="2"/>
      <c r="X31" s="2"/>
      <c r="Y31" s="2"/>
      <c r="Z31" s="2"/>
      <c r="AA31" s="2"/>
      <c r="AB31" s="2"/>
      <c r="AC31" s="2"/>
      <c r="AD31" s="2"/>
    </row>
    <row r="32" spans="1:30" s="3" customFormat="1" ht="15.75" hidden="1" x14ac:dyDescent="0.25">
      <c r="A32" s="15"/>
      <c r="B32" s="194" t="s">
        <v>91</v>
      </c>
      <c r="C32" s="118"/>
      <c r="D32" s="123"/>
      <c r="E32" s="15"/>
      <c r="F32" s="236"/>
      <c r="G32" s="235"/>
      <c r="H32" s="15"/>
      <c r="I32" s="236"/>
      <c r="J32" s="235"/>
      <c r="K32" s="223"/>
      <c r="L32" s="236"/>
      <c r="M32" s="235"/>
      <c r="N32" s="223"/>
      <c r="O32" s="363"/>
      <c r="P32" s="364"/>
      <c r="Q32" s="31"/>
      <c r="R32" s="300"/>
      <c r="S32" s="301"/>
      <c r="T32" s="302"/>
      <c r="U32" s="34"/>
      <c r="V32" s="2"/>
      <c r="W32" s="2"/>
      <c r="X32" s="2"/>
      <c r="Y32" s="2"/>
      <c r="Z32" s="2"/>
      <c r="AA32" s="2"/>
      <c r="AB32" s="2"/>
      <c r="AC32" s="2"/>
      <c r="AD32" s="2"/>
    </row>
    <row r="33" spans="1:30" s="3" customFormat="1" ht="15.75" hidden="1" x14ac:dyDescent="0.25">
      <c r="A33" s="15"/>
      <c r="B33" s="195" t="s">
        <v>70</v>
      </c>
      <c r="C33" s="119"/>
      <c r="D33" s="124"/>
      <c r="E33" s="15"/>
      <c r="F33" s="238"/>
      <c r="G33" s="237"/>
      <c r="H33" s="15"/>
      <c r="I33" s="238"/>
      <c r="J33" s="237"/>
      <c r="K33" s="223"/>
      <c r="L33" s="238"/>
      <c r="M33" s="237"/>
      <c r="N33" s="223"/>
      <c r="O33" s="365"/>
      <c r="P33" s="366"/>
      <c r="Q33" s="31"/>
      <c r="R33" s="303"/>
      <c r="S33" s="304"/>
      <c r="T33" s="305"/>
      <c r="U33" s="34"/>
      <c r="V33" s="2"/>
      <c r="W33" s="2"/>
      <c r="X33" s="2"/>
      <c r="Y33" s="2"/>
      <c r="Z33" s="2"/>
      <c r="AA33" s="2"/>
      <c r="AB33" s="2"/>
      <c r="AC33" s="2"/>
      <c r="AD33" s="2"/>
    </row>
    <row r="34" spans="1:30" s="3" customFormat="1" ht="15.75" hidden="1" x14ac:dyDescent="0.25">
      <c r="A34" s="15"/>
      <c r="B34" s="196" t="s">
        <v>80</v>
      </c>
      <c r="C34" s="119"/>
      <c r="D34" s="124"/>
      <c r="E34" s="15"/>
      <c r="F34" s="240"/>
      <c r="G34" s="239"/>
      <c r="H34" s="15"/>
      <c r="I34" s="240"/>
      <c r="J34" s="239"/>
      <c r="K34" s="223"/>
      <c r="L34" s="240"/>
      <c r="M34" s="239"/>
      <c r="N34" s="223"/>
      <c r="O34" s="367"/>
      <c r="P34" s="368"/>
      <c r="Q34" s="31"/>
      <c r="R34" s="306"/>
      <c r="S34" s="307"/>
      <c r="T34" s="308"/>
      <c r="U34" s="34"/>
      <c r="V34" s="2"/>
      <c r="W34" s="2"/>
      <c r="X34" s="2"/>
      <c r="Y34" s="2"/>
      <c r="Z34" s="2"/>
      <c r="AA34" s="2"/>
      <c r="AB34" s="2"/>
      <c r="AC34" s="2"/>
      <c r="AD34" s="2"/>
    </row>
    <row r="35" spans="1:30" s="3" customFormat="1" ht="15.75" hidden="1" x14ac:dyDescent="0.25">
      <c r="A35" s="15"/>
      <c r="B35" s="196" t="s">
        <v>72</v>
      </c>
      <c r="C35" s="119"/>
      <c r="D35" s="124"/>
      <c r="E35" s="15"/>
      <c r="F35" s="240"/>
      <c r="G35" s="239"/>
      <c r="H35" s="15"/>
      <c r="I35" s="240"/>
      <c r="J35" s="239"/>
      <c r="K35" s="223"/>
      <c r="L35" s="240"/>
      <c r="M35" s="239"/>
      <c r="N35" s="223"/>
      <c r="O35" s="367"/>
      <c r="P35" s="368"/>
      <c r="Q35" s="31"/>
      <c r="R35" s="306"/>
      <c r="S35" s="307"/>
      <c r="T35" s="308"/>
      <c r="U35" s="34"/>
      <c r="V35" s="2"/>
      <c r="W35" s="2"/>
      <c r="X35" s="2"/>
      <c r="Y35" s="2"/>
      <c r="Z35" s="2"/>
      <c r="AA35" s="2"/>
      <c r="AB35" s="2"/>
      <c r="AC35" s="2"/>
      <c r="AD35" s="2"/>
    </row>
    <row r="36" spans="1:30" s="3" customFormat="1" ht="15.75" hidden="1" x14ac:dyDescent="0.25">
      <c r="A36" s="15"/>
      <c r="B36" s="197" t="s">
        <v>73</v>
      </c>
      <c r="C36" s="119"/>
      <c r="D36" s="124"/>
      <c r="E36" s="15"/>
      <c r="F36" s="242"/>
      <c r="G36" s="241"/>
      <c r="H36" s="15"/>
      <c r="I36" s="242"/>
      <c r="J36" s="241"/>
      <c r="K36" s="223"/>
      <c r="L36" s="242"/>
      <c r="M36" s="241"/>
      <c r="N36" s="223"/>
      <c r="O36" s="369"/>
      <c r="P36" s="370"/>
      <c r="Q36" s="31"/>
      <c r="R36" s="309"/>
      <c r="S36" s="310"/>
      <c r="T36" s="311"/>
      <c r="U36" s="34"/>
      <c r="V36" s="2"/>
      <c r="W36" s="2"/>
      <c r="X36" s="2"/>
      <c r="Y36" s="2"/>
      <c r="Z36" s="2"/>
      <c r="AA36" s="2"/>
      <c r="AB36" s="2"/>
      <c r="AC36" s="2"/>
      <c r="AD36" s="2"/>
    </row>
    <row r="37" spans="1:30" s="3" customFormat="1" ht="15.75" x14ac:dyDescent="0.25">
      <c r="A37" s="15"/>
      <c r="B37" s="452" t="s">
        <v>256</v>
      </c>
      <c r="C37" s="141"/>
      <c r="D37" s="142"/>
      <c r="E37" s="15"/>
      <c r="F37" s="244">
        <v>-366452</v>
      </c>
      <c r="G37" s="243">
        <v>-1639215</v>
      </c>
      <c r="H37" s="15"/>
      <c r="I37" s="244"/>
      <c r="J37" s="243"/>
      <c r="K37" s="223"/>
      <c r="L37" s="244"/>
      <c r="M37" s="243"/>
      <c r="N37" s="223"/>
      <c r="O37" s="358">
        <f t="shared" ref="O37:P40" si="2">+ROUND(+F37+I37+L37,0)</f>
        <v>-366452</v>
      </c>
      <c r="P37" s="359">
        <f t="shared" si="2"/>
        <v>-1639215</v>
      </c>
      <c r="Q37" s="31"/>
      <c r="R37" s="699" t="s">
        <v>184</v>
      </c>
      <c r="S37" s="700"/>
      <c r="T37" s="701"/>
      <c r="U37" s="34"/>
      <c r="V37" s="2"/>
      <c r="W37" s="2"/>
      <c r="X37" s="2"/>
      <c r="Y37" s="2"/>
      <c r="Z37" s="2"/>
      <c r="AA37" s="2"/>
      <c r="AB37" s="2"/>
      <c r="AC37" s="2"/>
      <c r="AD37" s="2"/>
    </row>
    <row r="38" spans="1:30" s="3" customFormat="1" ht="15.75" x14ac:dyDescent="0.25">
      <c r="A38" s="15"/>
      <c r="B38" s="198" t="s">
        <v>122</v>
      </c>
      <c r="C38" s="159"/>
      <c r="D38" s="160"/>
      <c r="E38" s="15"/>
      <c r="F38" s="246">
        <v>-1382</v>
      </c>
      <c r="G38" s="245">
        <v>-2202</v>
      </c>
      <c r="H38" s="15"/>
      <c r="I38" s="246"/>
      <c r="J38" s="245"/>
      <c r="K38" s="223"/>
      <c r="L38" s="246"/>
      <c r="M38" s="245"/>
      <c r="N38" s="223"/>
      <c r="O38" s="371">
        <f t="shared" si="2"/>
        <v>-1382</v>
      </c>
      <c r="P38" s="409">
        <f t="shared" si="2"/>
        <v>-2202</v>
      </c>
      <c r="Q38" s="31"/>
      <c r="R38" s="708" t="s">
        <v>159</v>
      </c>
      <c r="S38" s="709"/>
      <c r="T38" s="710"/>
      <c r="U38" s="34"/>
      <c r="V38" s="2"/>
      <c r="W38" s="2"/>
      <c r="X38" s="2"/>
      <c r="Y38" s="2"/>
      <c r="Z38" s="2"/>
      <c r="AA38" s="2"/>
      <c r="AB38" s="2"/>
      <c r="AC38" s="2"/>
      <c r="AD38" s="2"/>
    </row>
    <row r="39" spans="1:30" s="3" customFormat="1" ht="15.75" x14ac:dyDescent="0.25">
      <c r="A39" s="15"/>
      <c r="B39" s="199" t="s">
        <v>142</v>
      </c>
      <c r="C39" s="161"/>
      <c r="D39" s="162"/>
      <c r="E39" s="15"/>
      <c r="F39" s="248">
        <v>-22720</v>
      </c>
      <c r="G39" s="247">
        <v>-282542</v>
      </c>
      <c r="H39" s="15"/>
      <c r="I39" s="248"/>
      <c r="J39" s="247"/>
      <c r="K39" s="223"/>
      <c r="L39" s="248"/>
      <c r="M39" s="247"/>
      <c r="N39" s="223"/>
      <c r="O39" s="372">
        <f t="shared" si="2"/>
        <v>-22720</v>
      </c>
      <c r="P39" s="410">
        <f t="shared" si="2"/>
        <v>-282542</v>
      </c>
      <c r="Q39" s="31"/>
      <c r="R39" s="711" t="s">
        <v>160</v>
      </c>
      <c r="S39" s="712"/>
      <c r="T39" s="713"/>
      <c r="U39" s="34"/>
      <c r="V39" s="2"/>
      <c r="W39" s="2"/>
      <c r="X39" s="2"/>
      <c r="Y39" s="2"/>
      <c r="Z39" s="2"/>
      <c r="AA39" s="2"/>
      <c r="AB39" s="2"/>
      <c r="AC39" s="2"/>
      <c r="AD39" s="2"/>
    </row>
    <row r="40" spans="1:30" s="3" customFormat="1" ht="15.75" x14ac:dyDescent="0.25">
      <c r="A40" s="15"/>
      <c r="B40" s="200" t="s">
        <v>123</v>
      </c>
      <c r="C40" s="163"/>
      <c r="D40" s="164"/>
      <c r="E40" s="15"/>
      <c r="F40" s="250"/>
      <c r="G40" s="249"/>
      <c r="H40" s="15"/>
      <c r="I40" s="250"/>
      <c r="J40" s="249"/>
      <c r="K40" s="223"/>
      <c r="L40" s="250"/>
      <c r="M40" s="249"/>
      <c r="N40" s="223"/>
      <c r="O40" s="373">
        <f t="shared" si="2"/>
        <v>0</v>
      </c>
      <c r="P40" s="411">
        <f t="shared" si="2"/>
        <v>0</v>
      </c>
      <c r="Q40" s="31"/>
      <c r="R40" s="714" t="s">
        <v>161</v>
      </c>
      <c r="S40" s="715"/>
      <c r="T40" s="716"/>
      <c r="U40" s="34"/>
      <c r="V40" s="2"/>
      <c r="W40" s="2"/>
      <c r="X40" s="2"/>
      <c r="Y40" s="2"/>
      <c r="Z40" s="2"/>
      <c r="AA40" s="2"/>
      <c r="AB40" s="2"/>
      <c r="AC40" s="2"/>
      <c r="AD40" s="2"/>
    </row>
    <row r="41" spans="1:30" s="3" customFormat="1" ht="6" customHeight="1" x14ac:dyDescent="0.25">
      <c r="A41" s="15"/>
      <c r="B41" s="157"/>
      <c r="C41" s="158"/>
      <c r="D41" s="122"/>
      <c r="E41" s="15"/>
      <c r="F41" s="234"/>
      <c r="G41" s="224"/>
      <c r="H41" s="15"/>
      <c r="I41" s="234"/>
      <c r="J41" s="224"/>
      <c r="K41" s="223"/>
      <c r="L41" s="234"/>
      <c r="M41" s="224"/>
      <c r="N41" s="223"/>
      <c r="O41" s="362"/>
      <c r="P41" s="355"/>
      <c r="Q41" s="31"/>
      <c r="R41" s="312"/>
      <c r="S41" s="313"/>
      <c r="T41" s="314"/>
      <c r="U41" s="34"/>
      <c r="V41" s="2"/>
      <c r="W41" s="2"/>
      <c r="X41" s="2"/>
      <c r="Y41" s="2"/>
      <c r="Z41" s="2"/>
      <c r="AA41" s="2"/>
      <c r="AB41" s="2"/>
      <c r="AC41" s="2"/>
      <c r="AD41" s="2"/>
    </row>
    <row r="42" spans="1:30" s="3" customFormat="1" ht="15.75" x14ac:dyDescent="0.25">
      <c r="A42" s="15"/>
      <c r="B42" s="140" t="s">
        <v>75</v>
      </c>
      <c r="C42" s="141"/>
      <c r="D42" s="142"/>
      <c r="E42" s="15"/>
      <c r="F42" s="244">
        <v>0</v>
      </c>
      <c r="G42" s="243">
        <v>800</v>
      </c>
      <c r="H42" s="15"/>
      <c r="I42" s="244"/>
      <c r="J42" s="243"/>
      <c r="K42" s="223"/>
      <c r="L42" s="244"/>
      <c r="M42" s="243"/>
      <c r="N42" s="223"/>
      <c r="O42" s="358">
        <f>+ROUND(+F42+I42+L42,0)</f>
        <v>0</v>
      </c>
      <c r="P42" s="359">
        <f>+ROUND(+G42+J42+M42,0)</f>
        <v>800</v>
      </c>
      <c r="Q42" s="31"/>
      <c r="R42" s="699" t="s">
        <v>185</v>
      </c>
      <c r="S42" s="700"/>
      <c r="T42" s="701"/>
      <c r="U42" s="34"/>
      <c r="V42" s="2"/>
      <c r="W42" s="2"/>
      <c r="X42" s="2"/>
      <c r="Y42" s="2"/>
      <c r="Z42" s="2"/>
      <c r="AA42" s="2"/>
      <c r="AB42" s="2"/>
      <c r="AC42" s="2"/>
      <c r="AD42" s="2"/>
    </row>
    <row r="43" spans="1:30" s="3" customFormat="1" ht="15.75" x14ac:dyDescent="0.25">
      <c r="A43" s="15"/>
      <c r="B43" s="192" t="s">
        <v>53</v>
      </c>
      <c r="C43" s="117"/>
      <c r="D43" s="121"/>
      <c r="E43" s="15"/>
      <c r="F43" s="233"/>
      <c r="G43" s="222"/>
      <c r="H43" s="15"/>
      <c r="I43" s="233"/>
      <c r="J43" s="222"/>
      <c r="K43" s="223"/>
      <c r="L43" s="233"/>
      <c r="M43" s="222"/>
      <c r="N43" s="223"/>
      <c r="O43" s="360"/>
      <c r="P43" s="353"/>
      <c r="Q43" s="31"/>
      <c r="R43" s="192" t="s">
        <v>53</v>
      </c>
      <c r="S43" s="117"/>
      <c r="T43" s="121"/>
      <c r="U43" s="34"/>
      <c r="V43" s="2"/>
      <c r="W43" s="2"/>
      <c r="X43" s="2"/>
      <c r="Y43" s="2"/>
      <c r="Z43" s="2"/>
      <c r="AA43" s="2"/>
      <c r="AB43" s="2"/>
      <c r="AC43" s="2"/>
      <c r="AD43" s="2"/>
    </row>
    <row r="44" spans="1:30" s="3" customFormat="1" ht="15.75" x14ac:dyDescent="0.25">
      <c r="A44" s="15"/>
      <c r="B44" s="193" t="s">
        <v>54</v>
      </c>
      <c r="C44" s="152"/>
      <c r="D44" s="153"/>
      <c r="E44" s="15"/>
      <c r="F44" s="226"/>
      <c r="G44" s="225"/>
      <c r="H44" s="15"/>
      <c r="I44" s="226"/>
      <c r="J44" s="225"/>
      <c r="K44" s="223"/>
      <c r="L44" s="226"/>
      <c r="M44" s="225"/>
      <c r="N44" s="223"/>
      <c r="O44" s="361">
        <f t="shared" ref="O44:P47" si="3">+ROUND(+F44+I44+L44,0)</f>
        <v>0</v>
      </c>
      <c r="P44" s="374">
        <f t="shared" si="3"/>
        <v>0</v>
      </c>
      <c r="Q44" s="31"/>
      <c r="R44" s="702" t="s">
        <v>162</v>
      </c>
      <c r="S44" s="703"/>
      <c r="T44" s="704"/>
      <c r="U44" s="34"/>
      <c r="V44" s="2"/>
      <c r="W44" s="2"/>
      <c r="X44" s="2"/>
      <c r="Y44" s="2"/>
      <c r="Z44" s="2"/>
      <c r="AA44" s="2"/>
      <c r="AB44" s="2"/>
      <c r="AC44" s="2"/>
      <c r="AD44" s="2"/>
    </row>
    <row r="45" spans="1:30" s="3" customFormat="1" ht="15.75" x14ac:dyDescent="0.25">
      <c r="A45" s="15"/>
      <c r="B45" s="188" t="s">
        <v>55</v>
      </c>
      <c r="C45" s="148"/>
      <c r="D45" s="149"/>
      <c r="E45" s="15"/>
      <c r="F45" s="228"/>
      <c r="G45" s="227"/>
      <c r="H45" s="15"/>
      <c r="I45" s="228"/>
      <c r="J45" s="227"/>
      <c r="K45" s="223"/>
      <c r="L45" s="228"/>
      <c r="M45" s="227"/>
      <c r="N45" s="223"/>
      <c r="O45" s="356">
        <f t="shared" si="3"/>
        <v>0</v>
      </c>
      <c r="P45" s="408">
        <f t="shared" si="3"/>
        <v>0</v>
      </c>
      <c r="Q45" s="31"/>
      <c r="R45" s="705" t="s">
        <v>163</v>
      </c>
      <c r="S45" s="706"/>
      <c r="T45" s="707"/>
      <c r="U45" s="34"/>
      <c r="V45" s="2"/>
      <c r="W45" s="2"/>
      <c r="X45" s="2"/>
      <c r="Y45" s="2"/>
      <c r="Z45" s="2"/>
      <c r="AA45" s="2"/>
      <c r="AB45" s="2"/>
      <c r="AC45" s="2"/>
      <c r="AD45" s="2"/>
    </row>
    <row r="46" spans="1:30" s="3" customFormat="1" ht="15.75" x14ac:dyDescent="0.25">
      <c r="A46" s="15"/>
      <c r="B46" s="450" t="s">
        <v>251</v>
      </c>
      <c r="C46" s="148"/>
      <c r="D46" s="149"/>
      <c r="E46" s="15"/>
      <c r="F46" s="228"/>
      <c r="G46" s="227"/>
      <c r="H46" s="15"/>
      <c r="I46" s="228"/>
      <c r="J46" s="227"/>
      <c r="K46" s="223"/>
      <c r="L46" s="228"/>
      <c r="M46" s="227"/>
      <c r="N46" s="223"/>
      <c r="O46" s="356">
        <f t="shared" si="3"/>
        <v>0</v>
      </c>
      <c r="P46" s="408">
        <f t="shared" si="3"/>
        <v>0</v>
      </c>
      <c r="Q46" s="31"/>
      <c r="R46" s="705" t="s">
        <v>164</v>
      </c>
      <c r="S46" s="706"/>
      <c r="T46" s="707"/>
      <c r="U46" s="34"/>
      <c r="V46" s="2"/>
      <c r="W46" s="2"/>
      <c r="X46" s="2"/>
      <c r="Y46" s="2"/>
      <c r="Z46" s="2"/>
      <c r="AA46" s="2"/>
      <c r="AB46" s="2"/>
      <c r="AC46" s="2"/>
      <c r="AD46" s="2"/>
    </row>
    <row r="47" spans="1:30" s="3" customFormat="1" ht="15.75" x14ac:dyDescent="0.25">
      <c r="A47" s="15"/>
      <c r="B47" s="189" t="s">
        <v>56</v>
      </c>
      <c r="C47" s="150"/>
      <c r="D47" s="151"/>
      <c r="E47" s="15"/>
      <c r="F47" s="230"/>
      <c r="G47" s="229"/>
      <c r="H47" s="15"/>
      <c r="I47" s="230"/>
      <c r="J47" s="229"/>
      <c r="K47" s="223"/>
      <c r="L47" s="230"/>
      <c r="M47" s="229"/>
      <c r="N47" s="223"/>
      <c r="O47" s="357">
        <f t="shared" si="3"/>
        <v>0</v>
      </c>
      <c r="P47" s="380">
        <f t="shared" si="3"/>
        <v>0</v>
      </c>
      <c r="Q47" s="31"/>
      <c r="R47" s="696" t="s">
        <v>165</v>
      </c>
      <c r="S47" s="697"/>
      <c r="T47" s="698"/>
      <c r="U47" s="34"/>
      <c r="V47" s="2"/>
      <c r="W47" s="2"/>
      <c r="X47" s="2"/>
      <c r="Y47" s="2"/>
      <c r="Z47" s="2"/>
      <c r="AA47" s="2"/>
      <c r="AB47" s="2"/>
      <c r="AC47" s="2"/>
      <c r="AD47" s="2"/>
    </row>
    <row r="48" spans="1:30" s="3" customFormat="1" ht="15.75" x14ac:dyDescent="0.25">
      <c r="A48" s="15"/>
      <c r="B48" s="140" t="s">
        <v>131</v>
      </c>
      <c r="C48" s="141"/>
      <c r="D48" s="142"/>
      <c r="E48" s="15"/>
      <c r="F48" s="232">
        <f>+ROUND(+SUM(F44:F47),0)</f>
        <v>0</v>
      </c>
      <c r="G48" s="231">
        <f>+ROUND(+SUM(G44:G47),0)</f>
        <v>0</v>
      </c>
      <c r="H48" s="15"/>
      <c r="I48" s="232">
        <f>+ROUND(+SUM(I44:I47),0)</f>
        <v>0</v>
      </c>
      <c r="J48" s="231">
        <f>+ROUND(+SUM(J44:J47),0)</f>
        <v>0</v>
      </c>
      <c r="K48" s="223"/>
      <c r="L48" s="232">
        <f>+ROUND(+SUM(L44:L47),0)</f>
        <v>0</v>
      </c>
      <c r="M48" s="231">
        <f>+ROUND(+SUM(M44:M47),0)</f>
        <v>0</v>
      </c>
      <c r="N48" s="223"/>
      <c r="O48" s="358">
        <f>+ROUND(+SUM(O44:O47),0)</f>
        <v>0</v>
      </c>
      <c r="P48" s="359">
        <f>+ROUND(+SUM(P44:P47),0)</f>
        <v>0</v>
      </c>
      <c r="Q48" s="31"/>
      <c r="R48" s="699" t="s">
        <v>186</v>
      </c>
      <c r="S48" s="700"/>
      <c r="T48" s="701"/>
      <c r="U48" s="34"/>
      <c r="V48" s="2"/>
      <c r="W48" s="2"/>
      <c r="X48" s="2"/>
      <c r="Y48" s="2"/>
      <c r="Z48" s="2"/>
      <c r="AA48" s="2"/>
      <c r="AB48" s="2"/>
      <c r="AC48" s="2"/>
      <c r="AD48" s="2"/>
    </row>
    <row r="49" spans="1:30" s="3" customFormat="1" ht="6" customHeight="1" x14ac:dyDescent="0.25">
      <c r="A49" s="15"/>
      <c r="B49" s="176"/>
      <c r="C49" s="155"/>
      <c r="D49" s="156"/>
      <c r="E49" s="15"/>
      <c r="F49" s="252"/>
      <c r="G49" s="251"/>
      <c r="H49" s="15"/>
      <c r="I49" s="252"/>
      <c r="J49" s="251"/>
      <c r="K49" s="223"/>
      <c r="L49" s="252"/>
      <c r="M49" s="251"/>
      <c r="N49" s="223"/>
      <c r="O49" s="361"/>
      <c r="P49" s="374"/>
      <c r="Q49" s="31"/>
      <c r="R49" s="315"/>
      <c r="S49" s="316"/>
      <c r="T49" s="317"/>
      <c r="U49" s="34"/>
      <c r="V49" s="2"/>
      <c r="W49" s="2"/>
      <c r="X49" s="2"/>
      <c r="Y49" s="2"/>
      <c r="Z49" s="2"/>
      <c r="AA49" s="2"/>
      <c r="AB49" s="2"/>
      <c r="AC49" s="2"/>
      <c r="AD49" s="2"/>
    </row>
    <row r="50" spans="1:30" s="3" customFormat="1" ht="16.5" thickBot="1" x14ac:dyDescent="0.3">
      <c r="A50" s="15"/>
      <c r="B50" s="201" t="s">
        <v>105</v>
      </c>
      <c r="C50" s="177"/>
      <c r="D50" s="178"/>
      <c r="E50" s="15"/>
      <c r="F50" s="254">
        <f>+ROUND(F25+F30+F37+F42+F48,0)</f>
        <v>506330</v>
      </c>
      <c r="G50" s="253">
        <f>+ROUND(G25+G30+G37+G42+G48,0)</f>
        <v>-261554</v>
      </c>
      <c r="H50" s="15"/>
      <c r="I50" s="254">
        <f>+ROUND(I25+I30+I37+I42+I48,0)</f>
        <v>0</v>
      </c>
      <c r="J50" s="253">
        <f>+ROUND(J25+J30+J37+J42+J48,0)</f>
        <v>0</v>
      </c>
      <c r="K50" s="223"/>
      <c r="L50" s="254">
        <f>+ROUND(L25+L30+L37+L42+L48,0)</f>
        <v>0</v>
      </c>
      <c r="M50" s="253">
        <f>+ROUND(M25+M30+M37+M42+M48,0)</f>
        <v>0</v>
      </c>
      <c r="N50" s="223"/>
      <c r="O50" s="375">
        <f>+ROUND(O25+O30+O37+O42+O48,0)</f>
        <v>506330</v>
      </c>
      <c r="P50" s="376">
        <f>+ROUND(P25+P30+P37+P42+P48,0)</f>
        <v>-261554</v>
      </c>
      <c r="Q50" s="102"/>
      <c r="R50" s="756" t="s">
        <v>187</v>
      </c>
      <c r="S50" s="757"/>
      <c r="T50" s="758"/>
      <c r="U50" s="34"/>
      <c r="V50" s="2"/>
      <c r="W50" s="2"/>
      <c r="X50" s="2"/>
      <c r="Y50" s="2"/>
      <c r="Z50" s="2"/>
      <c r="AA50" s="2"/>
      <c r="AB50" s="2"/>
      <c r="AC50" s="2"/>
      <c r="AD50" s="2"/>
    </row>
    <row r="51" spans="1:30" s="3" customFormat="1" ht="15.75" x14ac:dyDescent="0.25">
      <c r="A51" s="15"/>
      <c r="B51" s="190" t="s">
        <v>79</v>
      </c>
      <c r="C51" s="132"/>
      <c r="D51" s="133"/>
      <c r="E51" s="15"/>
      <c r="F51" s="234"/>
      <c r="G51" s="224"/>
      <c r="H51" s="15"/>
      <c r="I51" s="234"/>
      <c r="J51" s="224"/>
      <c r="K51" s="223"/>
      <c r="L51" s="234"/>
      <c r="M51" s="224"/>
      <c r="N51" s="223"/>
      <c r="O51" s="362"/>
      <c r="P51" s="355"/>
      <c r="Q51" s="31"/>
      <c r="R51" s="190" t="s">
        <v>79</v>
      </c>
      <c r="S51" s="132"/>
      <c r="T51" s="133"/>
      <c r="U51" s="34"/>
      <c r="V51" s="2"/>
      <c r="W51" s="2"/>
      <c r="X51" s="2"/>
      <c r="Y51" s="2"/>
      <c r="Z51" s="2"/>
      <c r="AA51" s="2"/>
      <c r="AB51" s="2"/>
      <c r="AC51" s="2"/>
      <c r="AD51" s="2"/>
    </row>
    <row r="52" spans="1:30" s="3" customFormat="1" ht="15.75" x14ac:dyDescent="0.25">
      <c r="A52" s="15"/>
      <c r="B52" s="192" t="s">
        <v>66</v>
      </c>
      <c r="C52" s="117"/>
      <c r="D52" s="121"/>
      <c r="E52" s="15"/>
      <c r="F52" s="234"/>
      <c r="G52" s="224"/>
      <c r="H52" s="15"/>
      <c r="I52" s="234"/>
      <c r="J52" s="224"/>
      <c r="K52" s="223"/>
      <c r="L52" s="234"/>
      <c r="M52" s="224"/>
      <c r="N52" s="223"/>
      <c r="O52" s="362"/>
      <c r="P52" s="355"/>
      <c r="Q52" s="31"/>
      <c r="R52" s="192" t="s">
        <v>66</v>
      </c>
      <c r="S52" s="117"/>
      <c r="T52" s="121"/>
      <c r="U52" s="34"/>
      <c r="V52" s="2"/>
      <c r="W52" s="2"/>
      <c r="X52" s="2"/>
      <c r="Y52" s="2"/>
      <c r="Z52" s="2"/>
      <c r="AA52" s="2"/>
      <c r="AB52" s="2"/>
      <c r="AC52" s="2"/>
      <c r="AD52" s="2"/>
    </row>
    <row r="53" spans="1:30" s="3" customFormat="1" ht="15.75" x14ac:dyDescent="0.25">
      <c r="A53" s="15"/>
      <c r="B53" s="193" t="s">
        <v>84</v>
      </c>
      <c r="C53" s="152"/>
      <c r="D53" s="153"/>
      <c r="E53" s="15"/>
      <c r="F53" s="256">
        <v>13928121</v>
      </c>
      <c r="G53" s="255">
        <v>20188729</v>
      </c>
      <c r="H53" s="15"/>
      <c r="I53" s="256">
        <v>0</v>
      </c>
      <c r="J53" s="255"/>
      <c r="K53" s="223"/>
      <c r="L53" s="256"/>
      <c r="M53" s="255"/>
      <c r="N53" s="223"/>
      <c r="O53" s="362">
        <f t="shared" ref="O53:P57" si="4">+ROUND(+F53+I53+L53,0)</f>
        <v>13928121</v>
      </c>
      <c r="P53" s="355">
        <f t="shared" si="4"/>
        <v>20188729</v>
      </c>
      <c r="Q53" s="31"/>
      <c r="R53" s="702" t="s">
        <v>188</v>
      </c>
      <c r="S53" s="703"/>
      <c r="T53" s="704"/>
      <c r="U53" s="34"/>
      <c r="V53" s="2"/>
      <c r="W53" s="2"/>
      <c r="X53" s="2"/>
      <c r="Y53" s="2"/>
      <c r="Z53" s="2"/>
      <c r="AA53" s="2"/>
      <c r="AB53" s="2"/>
      <c r="AC53" s="2"/>
      <c r="AD53" s="2"/>
    </row>
    <row r="54" spans="1:30" s="3" customFormat="1" ht="15.75" x14ac:dyDescent="0.25">
      <c r="A54" s="15"/>
      <c r="B54" s="188" t="s">
        <v>76</v>
      </c>
      <c r="C54" s="148"/>
      <c r="D54" s="149"/>
      <c r="E54" s="15"/>
      <c r="F54" s="230">
        <v>169279</v>
      </c>
      <c r="G54" s="229">
        <v>242940</v>
      </c>
      <c r="H54" s="15"/>
      <c r="I54" s="230">
        <v>0</v>
      </c>
      <c r="J54" s="229"/>
      <c r="K54" s="223"/>
      <c r="L54" s="230"/>
      <c r="M54" s="229"/>
      <c r="N54" s="223"/>
      <c r="O54" s="357">
        <f t="shared" si="4"/>
        <v>169279</v>
      </c>
      <c r="P54" s="380">
        <f t="shared" si="4"/>
        <v>242940</v>
      </c>
      <c r="Q54" s="31"/>
      <c r="R54" s="705" t="s">
        <v>166</v>
      </c>
      <c r="S54" s="706"/>
      <c r="T54" s="707"/>
      <c r="U54" s="34"/>
      <c r="V54" s="2"/>
      <c r="W54" s="2"/>
      <c r="X54" s="2"/>
      <c r="Y54" s="2"/>
      <c r="Z54" s="2"/>
      <c r="AA54" s="2"/>
      <c r="AB54" s="2"/>
      <c r="AC54" s="2"/>
      <c r="AD54" s="2"/>
    </row>
    <row r="55" spans="1:30" s="3" customFormat="1" ht="15.75" x14ac:dyDescent="0.25">
      <c r="A55" s="15"/>
      <c r="B55" s="188" t="s">
        <v>87</v>
      </c>
      <c r="C55" s="148"/>
      <c r="D55" s="149"/>
      <c r="E55" s="15"/>
      <c r="F55" s="230">
        <v>352537</v>
      </c>
      <c r="G55" s="229">
        <v>454572</v>
      </c>
      <c r="H55" s="15"/>
      <c r="I55" s="230">
        <v>0</v>
      </c>
      <c r="J55" s="229"/>
      <c r="K55" s="223"/>
      <c r="L55" s="230"/>
      <c r="M55" s="229"/>
      <c r="N55" s="223"/>
      <c r="O55" s="357">
        <f t="shared" si="4"/>
        <v>352537</v>
      </c>
      <c r="P55" s="380">
        <f t="shared" si="4"/>
        <v>454572</v>
      </c>
      <c r="Q55" s="31"/>
      <c r="R55" s="705" t="s">
        <v>167</v>
      </c>
      <c r="S55" s="706"/>
      <c r="T55" s="707"/>
      <c r="U55" s="34"/>
      <c r="V55" s="2"/>
      <c r="W55" s="2"/>
      <c r="X55" s="2"/>
      <c r="Y55" s="2"/>
      <c r="Z55" s="2"/>
      <c r="AA55" s="2"/>
      <c r="AB55" s="2"/>
      <c r="AC55" s="2"/>
      <c r="AD55" s="2"/>
    </row>
    <row r="56" spans="1:30" s="3" customFormat="1" ht="15.75" x14ac:dyDescent="0.25">
      <c r="A56" s="15"/>
      <c r="B56" s="188" t="s">
        <v>57</v>
      </c>
      <c r="C56" s="148"/>
      <c r="D56" s="149"/>
      <c r="E56" s="15"/>
      <c r="F56" s="230">
        <v>38597591</v>
      </c>
      <c r="G56" s="229">
        <v>48234108</v>
      </c>
      <c r="H56" s="15"/>
      <c r="I56" s="230">
        <v>13380509</v>
      </c>
      <c r="J56" s="229">
        <v>17950120</v>
      </c>
      <c r="K56" s="223"/>
      <c r="L56" s="230"/>
      <c r="M56" s="229"/>
      <c r="N56" s="223"/>
      <c r="O56" s="357">
        <f t="shared" si="4"/>
        <v>51978100</v>
      </c>
      <c r="P56" s="380">
        <f t="shared" si="4"/>
        <v>66184228</v>
      </c>
      <c r="Q56" s="31"/>
      <c r="R56" s="705" t="s">
        <v>168</v>
      </c>
      <c r="S56" s="706"/>
      <c r="T56" s="707"/>
      <c r="U56" s="34"/>
      <c r="V56" s="2"/>
      <c r="W56" s="2"/>
      <c r="X56" s="2"/>
      <c r="Y56" s="2"/>
      <c r="Z56" s="2"/>
      <c r="AA56" s="2"/>
      <c r="AB56" s="2"/>
      <c r="AC56" s="2"/>
      <c r="AD56" s="2"/>
    </row>
    <row r="57" spans="1:30" s="3" customFormat="1" ht="15.75" x14ac:dyDescent="0.25">
      <c r="A57" s="15"/>
      <c r="B57" s="189" t="s">
        <v>58</v>
      </c>
      <c r="C57" s="150"/>
      <c r="D57" s="151"/>
      <c r="E57" s="15"/>
      <c r="F57" s="230">
        <v>11940138</v>
      </c>
      <c r="G57" s="229">
        <v>14831226</v>
      </c>
      <c r="H57" s="15"/>
      <c r="I57" s="230">
        <v>2831201</v>
      </c>
      <c r="J57" s="229">
        <v>3728543</v>
      </c>
      <c r="K57" s="223"/>
      <c r="L57" s="230"/>
      <c r="M57" s="229"/>
      <c r="N57" s="223"/>
      <c r="O57" s="357">
        <f t="shared" si="4"/>
        <v>14771339</v>
      </c>
      <c r="P57" s="380">
        <f t="shared" si="4"/>
        <v>18559769</v>
      </c>
      <c r="Q57" s="31"/>
      <c r="R57" s="696" t="s">
        <v>169</v>
      </c>
      <c r="S57" s="697"/>
      <c r="T57" s="698"/>
      <c r="U57" s="34"/>
      <c r="V57" s="2"/>
      <c r="W57" s="2"/>
      <c r="X57" s="2"/>
      <c r="Y57" s="2"/>
      <c r="Z57" s="2"/>
      <c r="AA57" s="2"/>
      <c r="AB57" s="2"/>
      <c r="AC57" s="2"/>
      <c r="AD57" s="2"/>
    </row>
    <row r="58" spans="1:30" s="3" customFormat="1" ht="15.75" x14ac:dyDescent="0.25">
      <c r="A58" s="15"/>
      <c r="B58" s="143" t="s">
        <v>132</v>
      </c>
      <c r="C58" s="144"/>
      <c r="D58" s="145"/>
      <c r="E58" s="15"/>
      <c r="F58" s="258">
        <f>+ROUND(+SUM(F53:F57),0)</f>
        <v>64987666</v>
      </c>
      <c r="G58" s="257">
        <f>+ROUND(+SUM(G53:G57),0)</f>
        <v>83951575</v>
      </c>
      <c r="H58" s="15"/>
      <c r="I58" s="258">
        <f>+ROUND(+SUM(I53:I57),0)</f>
        <v>16211710</v>
      </c>
      <c r="J58" s="257">
        <f>+ROUND(+SUM(J53:J57),0)</f>
        <v>21678663</v>
      </c>
      <c r="K58" s="223"/>
      <c r="L58" s="258">
        <f>+ROUND(+SUM(L53:L57),0)</f>
        <v>0</v>
      </c>
      <c r="M58" s="257">
        <f>+ROUND(+SUM(M53:M57),0)</f>
        <v>0</v>
      </c>
      <c r="N58" s="223"/>
      <c r="O58" s="377">
        <f>+ROUND(+SUM(O53:O57),0)</f>
        <v>81199376</v>
      </c>
      <c r="P58" s="378">
        <f>+ROUND(+SUM(P53:P57),0)</f>
        <v>105630238</v>
      </c>
      <c r="Q58" s="31"/>
      <c r="R58" s="699" t="s">
        <v>189</v>
      </c>
      <c r="S58" s="700"/>
      <c r="T58" s="701"/>
      <c r="U58" s="34"/>
      <c r="V58" s="2"/>
      <c r="W58" s="2"/>
      <c r="X58" s="2"/>
      <c r="Y58" s="2"/>
      <c r="Z58" s="2"/>
      <c r="AA58" s="2"/>
      <c r="AB58" s="2"/>
      <c r="AC58" s="2"/>
      <c r="AD58" s="2"/>
    </row>
    <row r="59" spans="1:30" s="3" customFormat="1" ht="15.75" x14ac:dyDescent="0.25">
      <c r="A59" s="15"/>
      <c r="B59" s="192" t="s">
        <v>77</v>
      </c>
      <c r="C59" s="117"/>
      <c r="D59" s="121"/>
      <c r="E59" s="15"/>
      <c r="F59" s="234"/>
      <c r="G59" s="224"/>
      <c r="H59" s="15"/>
      <c r="I59" s="234"/>
      <c r="J59" s="224"/>
      <c r="K59" s="223"/>
      <c r="L59" s="234"/>
      <c r="M59" s="224"/>
      <c r="N59" s="223"/>
      <c r="O59" s="362"/>
      <c r="P59" s="355"/>
      <c r="Q59" s="31"/>
      <c r="R59" s="192" t="s">
        <v>77</v>
      </c>
      <c r="S59" s="117"/>
      <c r="T59" s="121"/>
      <c r="U59" s="34"/>
      <c r="V59" s="2"/>
      <c r="W59" s="2"/>
      <c r="X59" s="2"/>
      <c r="Y59" s="2"/>
      <c r="Z59" s="2"/>
      <c r="AA59" s="2"/>
      <c r="AB59" s="2"/>
      <c r="AC59" s="2"/>
      <c r="AD59" s="2"/>
    </row>
    <row r="60" spans="1:30" s="3" customFormat="1" ht="15.75" x14ac:dyDescent="0.25">
      <c r="A60" s="15"/>
      <c r="B60" s="193" t="s">
        <v>124</v>
      </c>
      <c r="C60" s="152"/>
      <c r="D60" s="153"/>
      <c r="E60" s="15"/>
      <c r="F60" s="256">
        <v>0</v>
      </c>
      <c r="G60" s="255"/>
      <c r="H60" s="15"/>
      <c r="I60" s="256">
        <v>0</v>
      </c>
      <c r="J60" s="255"/>
      <c r="K60" s="223"/>
      <c r="L60" s="256"/>
      <c r="M60" s="255"/>
      <c r="N60" s="223"/>
      <c r="O60" s="362">
        <f t="shared" ref="O60:P64" si="5">+ROUND(+F60+I60+L60,0)</f>
        <v>0</v>
      </c>
      <c r="P60" s="355">
        <f t="shared" si="5"/>
        <v>0</v>
      </c>
      <c r="Q60" s="31"/>
      <c r="R60" s="702" t="s">
        <v>170</v>
      </c>
      <c r="S60" s="703"/>
      <c r="T60" s="704"/>
      <c r="U60" s="34"/>
      <c r="V60" s="2"/>
      <c r="W60" s="2"/>
      <c r="X60" s="2"/>
      <c r="Y60" s="2"/>
      <c r="Z60" s="2"/>
      <c r="AA60" s="2"/>
      <c r="AB60" s="2"/>
      <c r="AC60" s="2"/>
      <c r="AD60" s="2"/>
    </row>
    <row r="61" spans="1:30" s="3" customFormat="1" ht="15.75" x14ac:dyDescent="0.25">
      <c r="A61" s="15"/>
      <c r="B61" s="188" t="s">
        <v>125</v>
      </c>
      <c r="C61" s="148"/>
      <c r="D61" s="149"/>
      <c r="E61" s="15"/>
      <c r="F61" s="230">
        <v>2673978</v>
      </c>
      <c r="G61" s="229">
        <v>1133480</v>
      </c>
      <c r="H61" s="15"/>
      <c r="I61" s="230">
        <v>0</v>
      </c>
      <c r="J61" s="229"/>
      <c r="K61" s="223"/>
      <c r="L61" s="230"/>
      <c r="M61" s="229"/>
      <c r="N61" s="223"/>
      <c r="O61" s="357">
        <f t="shared" si="5"/>
        <v>2673978</v>
      </c>
      <c r="P61" s="380">
        <f t="shared" si="5"/>
        <v>1133480</v>
      </c>
      <c r="Q61" s="31"/>
      <c r="R61" s="705" t="s">
        <v>171</v>
      </c>
      <c r="S61" s="706"/>
      <c r="T61" s="707"/>
      <c r="U61" s="34"/>
      <c r="V61" s="2"/>
      <c r="W61" s="2"/>
      <c r="X61" s="2"/>
      <c r="Y61" s="2"/>
      <c r="Z61" s="2"/>
      <c r="AA61" s="2"/>
      <c r="AB61" s="2"/>
      <c r="AC61" s="2"/>
      <c r="AD61" s="2"/>
    </row>
    <row r="62" spans="1:30" s="3" customFormat="1" ht="15.75" x14ac:dyDescent="0.25">
      <c r="A62" s="15"/>
      <c r="B62" s="188" t="s">
        <v>126</v>
      </c>
      <c r="C62" s="148"/>
      <c r="D62" s="149"/>
      <c r="E62" s="15"/>
      <c r="F62" s="230">
        <v>1528382</v>
      </c>
      <c r="G62" s="229">
        <v>3120979</v>
      </c>
      <c r="H62" s="15"/>
      <c r="I62" s="230">
        <v>0</v>
      </c>
      <c r="J62" s="229"/>
      <c r="K62" s="223"/>
      <c r="L62" s="230"/>
      <c r="M62" s="229"/>
      <c r="N62" s="223"/>
      <c r="O62" s="357">
        <f t="shared" si="5"/>
        <v>1528382</v>
      </c>
      <c r="P62" s="380">
        <f t="shared" si="5"/>
        <v>3120979</v>
      </c>
      <c r="Q62" s="31"/>
      <c r="R62" s="705" t="s">
        <v>172</v>
      </c>
      <c r="S62" s="706"/>
      <c r="T62" s="707"/>
      <c r="U62" s="34"/>
      <c r="V62" s="2"/>
      <c r="W62" s="2"/>
      <c r="X62" s="2"/>
      <c r="Y62" s="2"/>
      <c r="Z62" s="2"/>
      <c r="AA62" s="2"/>
      <c r="AB62" s="2"/>
      <c r="AC62" s="2"/>
      <c r="AD62" s="2"/>
    </row>
    <row r="63" spans="1:30" s="3" customFormat="1" ht="15.75" x14ac:dyDescent="0.25">
      <c r="A63" s="15"/>
      <c r="B63" s="189" t="s">
        <v>252</v>
      </c>
      <c r="C63" s="150"/>
      <c r="D63" s="151"/>
      <c r="E63" s="15"/>
      <c r="F63" s="260"/>
      <c r="G63" s="259"/>
      <c r="H63" s="15"/>
      <c r="I63" s="260"/>
      <c r="J63" s="259"/>
      <c r="K63" s="223"/>
      <c r="L63" s="260"/>
      <c r="M63" s="259"/>
      <c r="N63" s="223"/>
      <c r="O63" s="379">
        <f t="shared" si="5"/>
        <v>0</v>
      </c>
      <c r="P63" s="412">
        <f t="shared" si="5"/>
        <v>0</v>
      </c>
      <c r="Q63" s="31"/>
      <c r="R63" s="696" t="s">
        <v>190</v>
      </c>
      <c r="S63" s="697"/>
      <c r="T63" s="698"/>
      <c r="U63" s="34"/>
      <c r="V63" s="2"/>
      <c r="W63" s="2"/>
      <c r="X63" s="2"/>
      <c r="Y63" s="2"/>
      <c r="Z63" s="2"/>
      <c r="AA63" s="2"/>
      <c r="AB63" s="2"/>
      <c r="AC63" s="2"/>
      <c r="AD63" s="2"/>
    </row>
    <row r="64" spans="1:30" s="3" customFormat="1" ht="15.75" x14ac:dyDescent="0.25">
      <c r="A64" s="15"/>
      <c r="B64" s="202" t="s">
        <v>111</v>
      </c>
      <c r="C64" s="168"/>
      <c r="D64" s="169"/>
      <c r="E64" s="15"/>
      <c r="F64" s="262"/>
      <c r="G64" s="261"/>
      <c r="H64" s="15"/>
      <c r="I64" s="262"/>
      <c r="J64" s="261"/>
      <c r="K64" s="223"/>
      <c r="L64" s="262"/>
      <c r="M64" s="261"/>
      <c r="N64" s="223"/>
      <c r="O64" s="415">
        <f t="shared" si="5"/>
        <v>0</v>
      </c>
      <c r="P64" s="414">
        <f t="shared" si="5"/>
        <v>0</v>
      </c>
      <c r="Q64" s="31"/>
      <c r="R64" s="318" t="s">
        <v>191</v>
      </c>
      <c r="S64" s="319"/>
      <c r="T64" s="320"/>
      <c r="U64" s="34"/>
      <c r="V64" s="2"/>
      <c r="W64" s="2"/>
      <c r="X64" s="2"/>
      <c r="Y64" s="2"/>
      <c r="Z64" s="2"/>
      <c r="AA64" s="2"/>
      <c r="AB64" s="2"/>
      <c r="AC64" s="2"/>
      <c r="AD64" s="2"/>
    </row>
    <row r="65" spans="1:30" s="3" customFormat="1" ht="15.75" x14ac:dyDescent="0.25">
      <c r="A65" s="15"/>
      <c r="B65" s="143" t="s">
        <v>133</v>
      </c>
      <c r="C65" s="144"/>
      <c r="D65" s="145"/>
      <c r="E65" s="15"/>
      <c r="F65" s="258">
        <f>+ROUND(+SUM(F60:F63),0)</f>
        <v>4202360</v>
      </c>
      <c r="G65" s="257">
        <f>+ROUND(+SUM(G60:G63),0)</f>
        <v>4254459</v>
      </c>
      <c r="H65" s="15"/>
      <c r="I65" s="258">
        <f>+ROUND(+SUM(I60:I63),0)</f>
        <v>0</v>
      </c>
      <c r="J65" s="257">
        <f>+ROUND(+SUM(J60:J63),0)</f>
        <v>0</v>
      </c>
      <c r="K65" s="223"/>
      <c r="L65" s="258">
        <f>+ROUND(+SUM(L60:L63),0)</f>
        <v>0</v>
      </c>
      <c r="M65" s="257">
        <f>+ROUND(+SUM(M60:M63),0)</f>
        <v>0</v>
      </c>
      <c r="N65" s="223"/>
      <c r="O65" s="377">
        <f>+ROUND(+SUM(O60:O63),0)</f>
        <v>4202360</v>
      </c>
      <c r="P65" s="378">
        <f>+ROUND(+SUM(P60:P63),0)</f>
        <v>4254459</v>
      </c>
      <c r="Q65" s="31"/>
      <c r="R65" s="699" t="s">
        <v>192</v>
      </c>
      <c r="S65" s="700"/>
      <c r="T65" s="701"/>
      <c r="U65" s="34"/>
      <c r="V65" s="2"/>
      <c r="W65" s="2"/>
      <c r="X65" s="2"/>
      <c r="Y65" s="2"/>
      <c r="Z65" s="2"/>
      <c r="AA65" s="2"/>
      <c r="AB65" s="2"/>
      <c r="AC65" s="2"/>
      <c r="AD65" s="2"/>
    </row>
    <row r="66" spans="1:30" s="3" customFormat="1" ht="15.75" x14ac:dyDescent="0.25">
      <c r="A66" s="15"/>
      <c r="B66" s="192" t="s">
        <v>65</v>
      </c>
      <c r="C66" s="117"/>
      <c r="D66" s="121"/>
      <c r="E66" s="15"/>
      <c r="F66" s="264"/>
      <c r="G66" s="263"/>
      <c r="H66" s="15"/>
      <c r="I66" s="264"/>
      <c r="J66" s="263"/>
      <c r="K66" s="223"/>
      <c r="L66" s="264"/>
      <c r="M66" s="263"/>
      <c r="N66" s="223"/>
      <c r="O66" s="357"/>
      <c r="P66" s="380"/>
      <c r="Q66" s="31"/>
      <c r="R66" s="192" t="s">
        <v>65</v>
      </c>
      <c r="S66" s="117"/>
      <c r="T66" s="121"/>
      <c r="U66" s="34"/>
      <c r="V66" s="2"/>
      <c r="W66" s="2"/>
      <c r="X66" s="2"/>
      <c r="Y66" s="2"/>
      <c r="Z66" s="2"/>
      <c r="AA66" s="2"/>
      <c r="AB66" s="2"/>
      <c r="AC66" s="2"/>
      <c r="AD66" s="2"/>
    </row>
    <row r="67" spans="1:30" s="3" customFormat="1" ht="15.75" x14ac:dyDescent="0.25">
      <c r="A67" s="15"/>
      <c r="B67" s="193" t="s">
        <v>253</v>
      </c>
      <c r="C67" s="152"/>
      <c r="D67" s="153"/>
      <c r="E67" s="15"/>
      <c r="F67" s="256"/>
      <c r="G67" s="255"/>
      <c r="H67" s="15"/>
      <c r="I67" s="256">
        <v>0</v>
      </c>
      <c r="J67" s="255"/>
      <c r="K67" s="223"/>
      <c r="L67" s="256"/>
      <c r="M67" s="255"/>
      <c r="N67" s="223"/>
      <c r="O67" s="362">
        <f>+ROUND(+F67+I67+L67,0)</f>
        <v>0</v>
      </c>
      <c r="P67" s="355">
        <f>+ROUND(+G67+J67+M67,0)</f>
        <v>0</v>
      </c>
      <c r="Q67" s="31"/>
      <c r="R67" s="702" t="s">
        <v>173</v>
      </c>
      <c r="S67" s="703"/>
      <c r="T67" s="704"/>
      <c r="U67" s="34"/>
      <c r="V67" s="2"/>
      <c r="W67" s="2"/>
      <c r="X67" s="2"/>
      <c r="Y67" s="2"/>
      <c r="Z67" s="2"/>
      <c r="AA67" s="2"/>
      <c r="AB67" s="2"/>
      <c r="AC67" s="2"/>
      <c r="AD67" s="2"/>
    </row>
    <row r="68" spans="1:30" s="3" customFormat="1" ht="15.75" x14ac:dyDescent="0.25">
      <c r="A68" s="15"/>
      <c r="B68" s="189" t="s">
        <v>146</v>
      </c>
      <c r="C68" s="150"/>
      <c r="D68" s="151"/>
      <c r="E68" s="15"/>
      <c r="F68" s="230">
        <v>0</v>
      </c>
      <c r="G68" s="229"/>
      <c r="H68" s="15"/>
      <c r="I68" s="230"/>
      <c r="J68" s="229"/>
      <c r="K68" s="223"/>
      <c r="L68" s="230"/>
      <c r="M68" s="229"/>
      <c r="N68" s="223"/>
      <c r="O68" s="357">
        <f>+ROUND(+F68+I68+L68,0)</f>
        <v>0</v>
      </c>
      <c r="P68" s="380">
        <f>+ROUND(+G68+J68+M68,0)</f>
        <v>0</v>
      </c>
      <c r="Q68" s="31"/>
      <c r="R68" s="705" t="s">
        <v>174</v>
      </c>
      <c r="S68" s="706"/>
      <c r="T68" s="707"/>
      <c r="U68" s="34"/>
      <c r="V68" s="2"/>
      <c r="W68" s="2"/>
      <c r="X68" s="2"/>
      <c r="Y68" s="2"/>
      <c r="Z68" s="2"/>
      <c r="AA68" s="2"/>
      <c r="AB68" s="2"/>
      <c r="AC68" s="2"/>
      <c r="AD68" s="2"/>
    </row>
    <row r="69" spans="1:30" s="3" customFormat="1" ht="15.75" x14ac:dyDescent="0.25">
      <c r="A69" s="15"/>
      <c r="B69" s="143" t="s">
        <v>134</v>
      </c>
      <c r="C69" s="144"/>
      <c r="D69" s="145"/>
      <c r="E69" s="15"/>
      <c r="F69" s="258">
        <f>+ROUND(+SUM(F67:F68),0)</f>
        <v>0</v>
      </c>
      <c r="G69" s="257">
        <f>+ROUND(+SUM(G67:G68),0)</f>
        <v>0</v>
      </c>
      <c r="H69" s="15"/>
      <c r="I69" s="258">
        <f>+ROUND(+SUM(I67:I68),0)</f>
        <v>0</v>
      </c>
      <c r="J69" s="257">
        <f>+ROUND(+SUM(J67:J68),0)</f>
        <v>0</v>
      </c>
      <c r="K69" s="223"/>
      <c r="L69" s="258">
        <f>+ROUND(+SUM(L67:L68),0)</f>
        <v>0</v>
      </c>
      <c r="M69" s="257">
        <f>+ROUND(+SUM(M67:M68),0)</f>
        <v>0</v>
      </c>
      <c r="N69" s="223"/>
      <c r="O69" s="377">
        <f>+ROUND(+SUM(O67:O68),0)</f>
        <v>0</v>
      </c>
      <c r="P69" s="378">
        <f>+ROUND(+SUM(P67:P68),0)</f>
        <v>0</v>
      </c>
      <c r="Q69" s="31"/>
      <c r="R69" s="699" t="s">
        <v>193</v>
      </c>
      <c r="S69" s="700"/>
      <c r="T69" s="701"/>
      <c r="U69" s="34"/>
      <c r="V69" s="2"/>
      <c r="W69" s="2"/>
      <c r="X69" s="2"/>
      <c r="Y69" s="2"/>
      <c r="Z69" s="2"/>
      <c r="AA69" s="2"/>
      <c r="AB69" s="2"/>
      <c r="AC69" s="2"/>
      <c r="AD69" s="2"/>
    </row>
    <row r="70" spans="1:30" s="3" customFormat="1" ht="15.75" x14ac:dyDescent="0.25">
      <c r="A70" s="15"/>
      <c r="B70" s="192" t="s">
        <v>59</v>
      </c>
      <c r="C70" s="117"/>
      <c r="D70" s="121"/>
      <c r="E70" s="15"/>
      <c r="F70" s="264"/>
      <c r="G70" s="263"/>
      <c r="H70" s="15"/>
      <c r="I70" s="264"/>
      <c r="J70" s="263"/>
      <c r="K70" s="223"/>
      <c r="L70" s="264"/>
      <c r="M70" s="263"/>
      <c r="N70" s="223"/>
      <c r="O70" s="357"/>
      <c r="P70" s="380"/>
      <c r="Q70" s="31"/>
      <c r="R70" s="192" t="s">
        <v>59</v>
      </c>
      <c r="S70" s="117"/>
      <c r="T70" s="121"/>
      <c r="U70" s="34"/>
      <c r="V70" s="2"/>
      <c r="W70" s="2"/>
      <c r="X70" s="2"/>
      <c r="Y70" s="2"/>
      <c r="Z70" s="2"/>
      <c r="AA70" s="2"/>
      <c r="AB70" s="2"/>
      <c r="AC70" s="2"/>
      <c r="AD70" s="2"/>
    </row>
    <row r="71" spans="1:30" s="3" customFormat="1" ht="15.75" x14ac:dyDescent="0.25">
      <c r="A71" s="15"/>
      <c r="B71" s="193" t="s">
        <v>60</v>
      </c>
      <c r="C71" s="152"/>
      <c r="D71" s="153"/>
      <c r="E71" s="15"/>
      <c r="F71" s="256">
        <v>0</v>
      </c>
      <c r="G71" s="255"/>
      <c r="H71" s="15"/>
      <c r="I71" s="256">
        <v>0</v>
      </c>
      <c r="J71" s="255"/>
      <c r="K71" s="223"/>
      <c r="L71" s="256"/>
      <c r="M71" s="255"/>
      <c r="N71" s="223"/>
      <c r="O71" s="362">
        <f>+ROUND(+F71+I71+L71,0)</f>
        <v>0</v>
      </c>
      <c r="P71" s="355">
        <f>+ROUND(+G71+J71+M71,0)</f>
        <v>0</v>
      </c>
      <c r="Q71" s="31"/>
      <c r="R71" s="702" t="s">
        <v>175</v>
      </c>
      <c r="S71" s="703"/>
      <c r="T71" s="704"/>
      <c r="U71" s="34"/>
      <c r="V71" s="2"/>
      <c r="W71" s="2"/>
      <c r="X71" s="2"/>
      <c r="Y71" s="2"/>
      <c r="Z71" s="2"/>
      <c r="AA71" s="2"/>
      <c r="AB71" s="2"/>
      <c r="AC71" s="2"/>
      <c r="AD71" s="2"/>
    </row>
    <row r="72" spans="1:30" s="3" customFormat="1" ht="15.75" x14ac:dyDescent="0.25">
      <c r="A72" s="15"/>
      <c r="B72" s="189" t="s">
        <v>61</v>
      </c>
      <c r="C72" s="150"/>
      <c r="D72" s="151"/>
      <c r="E72" s="15"/>
      <c r="F72" s="230">
        <v>0</v>
      </c>
      <c r="G72" s="229"/>
      <c r="H72" s="15"/>
      <c r="I72" s="230"/>
      <c r="J72" s="229"/>
      <c r="K72" s="223"/>
      <c r="L72" s="230"/>
      <c r="M72" s="229"/>
      <c r="N72" s="223"/>
      <c r="O72" s="357">
        <f>+ROUND(+F72+I72+L72,0)</f>
        <v>0</v>
      </c>
      <c r="P72" s="380">
        <f>+ROUND(+G72+J72+M72,0)</f>
        <v>0</v>
      </c>
      <c r="Q72" s="31"/>
      <c r="R72" s="705" t="s">
        <v>176</v>
      </c>
      <c r="S72" s="706"/>
      <c r="T72" s="707"/>
      <c r="U72" s="34"/>
      <c r="V72" s="2"/>
      <c r="W72" s="2"/>
      <c r="X72" s="2"/>
      <c r="Y72" s="2"/>
      <c r="Z72" s="2"/>
      <c r="AA72" s="2"/>
      <c r="AB72" s="2"/>
      <c r="AC72" s="2"/>
      <c r="AD72" s="2"/>
    </row>
    <row r="73" spans="1:30" s="3" customFormat="1" ht="15.75" x14ac:dyDescent="0.25">
      <c r="A73" s="15"/>
      <c r="B73" s="143" t="s">
        <v>135</v>
      </c>
      <c r="C73" s="144"/>
      <c r="D73" s="145"/>
      <c r="E73" s="15"/>
      <c r="F73" s="258">
        <f>+ROUND(+SUM(F71:F72),0)</f>
        <v>0</v>
      </c>
      <c r="G73" s="257">
        <f>+ROUND(+SUM(G71:G72),0)</f>
        <v>0</v>
      </c>
      <c r="H73" s="15"/>
      <c r="I73" s="258">
        <f>+ROUND(+SUM(I71:I72),0)</f>
        <v>0</v>
      </c>
      <c r="J73" s="257">
        <f>+ROUND(+SUM(J71:J72),0)</f>
        <v>0</v>
      </c>
      <c r="K73" s="223"/>
      <c r="L73" s="258">
        <f>+ROUND(+SUM(L71:L72),0)</f>
        <v>0</v>
      </c>
      <c r="M73" s="257">
        <f>+ROUND(+SUM(M71:M72),0)</f>
        <v>0</v>
      </c>
      <c r="N73" s="223"/>
      <c r="O73" s="377">
        <f>+ROUND(+SUM(O71:O72),0)</f>
        <v>0</v>
      </c>
      <c r="P73" s="378">
        <f>+ROUND(+SUM(P71:P72),0)</f>
        <v>0</v>
      </c>
      <c r="Q73" s="31"/>
      <c r="R73" s="699" t="s">
        <v>194</v>
      </c>
      <c r="S73" s="700"/>
      <c r="T73" s="701"/>
      <c r="U73" s="34"/>
      <c r="V73" s="2"/>
      <c r="W73" s="2"/>
      <c r="X73" s="2"/>
      <c r="Y73" s="2"/>
      <c r="Z73" s="2"/>
      <c r="AA73" s="2"/>
      <c r="AB73" s="2"/>
      <c r="AC73" s="2"/>
      <c r="AD73" s="2"/>
    </row>
    <row r="74" spans="1:30" s="3" customFormat="1" ht="15.75" x14ac:dyDescent="0.25">
      <c r="A74" s="15"/>
      <c r="B74" s="192" t="s">
        <v>62</v>
      </c>
      <c r="C74" s="117"/>
      <c r="D74" s="121"/>
      <c r="E74" s="15"/>
      <c r="F74" s="264"/>
      <c r="G74" s="263"/>
      <c r="H74" s="15"/>
      <c r="I74" s="264"/>
      <c r="J74" s="263"/>
      <c r="K74" s="223"/>
      <c r="L74" s="264"/>
      <c r="M74" s="263"/>
      <c r="N74" s="223"/>
      <c r="O74" s="357"/>
      <c r="P74" s="380"/>
      <c r="Q74" s="31"/>
      <c r="R74" s="192" t="s">
        <v>62</v>
      </c>
      <c r="S74" s="117"/>
      <c r="T74" s="121"/>
      <c r="U74" s="34"/>
      <c r="V74" s="2"/>
      <c r="W74" s="2"/>
      <c r="X74" s="2"/>
      <c r="Y74" s="2"/>
      <c r="Z74" s="2"/>
      <c r="AA74" s="2"/>
      <c r="AB74" s="2"/>
      <c r="AC74" s="2"/>
      <c r="AD74" s="2"/>
    </row>
    <row r="75" spans="1:30" s="3" customFormat="1" ht="15.75" x14ac:dyDescent="0.25">
      <c r="A75" s="15"/>
      <c r="B75" s="193" t="s">
        <v>63</v>
      </c>
      <c r="C75" s="152"/>
      <c r="D75" s="153"/>
      <c r="E75" s="15"/>
      <c r="F75" s="256">
        <v>233825503</v>
      </c>
      <c r="G75" s="255">
        <v>937754937</v>
      </c>
      <c r="H75" s="15"/>
      <c r="I75" s="256">
        <v>0</v>
      </c>
      <c r="J75" s="255"/>
      <c r="K75" s="223"/>
      <c r="L75" s="256"/>
      <c r="M75" s="255"/>
      <c r="N75" s="223"/>
      <c r="O75" s="362">
        <f>+ROUND(+F75+I75+L75,0)</f>
        <v>233825503</v>
      </c>
      <c r="P75" s="355">
        <f>+ROUND(+G75+J75+M75,0)</f>
        <v>937754937</v>
      </c>
      <c r="Q75" s="31"/>
      <c r="R75" s="702" t="s">
        <v>177</v>
      </c>
      <c r="S75" s="703"/>
      <c r="T75" s="704"/>
      <c r="U75" s="34"/>
      <c r="V75" s="2"/>
      <c r="W75" s="2"/>
      <c r="X75" s="2"/>
      <c r="Y75" s="2"/>
      <c r="Z75" s="2"/>
      <c r="AA75" s="2"/>
      <c r="AB75" s="2"/>
      <c r="AC75" s="2"/>
      <c r="AD75" s="2"/>
    </row>
    <row r="76" spans="1:30" s="3" customFormat="1" ht="15.75" x14ac:dyDescent="0.25">
      <c r="A76" s="15"/>
      <c r="B76" s="189" t="s">
        <v>64</v>
      </c>
      <c r="C76" s="150"/>
      <c r="D76" s="151"/>
      <c r="E76" s="15"/>
      <c r="F76" s="230">
        <v>0</v>
      </c>
      <c r="G76" s="229">
        <v>248620</v>
      </c>
      <c r="H76" s="15"/>
      <c r="I76" s="230">
        <v>0</v>
      </c>
      <c r="J76" s="229"/>
      <c r="K76" s="223"/>
      <c r="L76" s="230"/>
      <c r="M76" s="229"/>
      <c r="N76" s="223"/>
      <c r="O76" s="357">
        <f>+ROUND(+F76+I76+L76,0)</f>
        <v>0</v>
      </c>
      <c r="P76" s="380">
        <f>+ROUND(+G76+J76+M76,0)</f>
        <v>248620</v>
      </c>
      <c r="Q76" s="31"/>
      <c r="R76" s="705" t="s">
        <v>195</v>
      </c>
      <c r="S76" s="706"/>
      <c r="T76" s="707"/>
      <c r="U76" s="34"/>
      <c r="V76" s="2"/>
      <c r="W76" s="2"/>
      <c r="X76" s="2"/>
      <c r="Y76" s="2"/>
      <c r="Z76" s="2"/>
      <c r="AA76" s="2"/>
      <c r="AB76" s="2"/>
      <c r="AC76" s="2"/>
      <c r="AD76" s="2"/>
    </row>
    <row r="77" spans="1:30" s="3" customFormat="1" ht="15.75" x14ac:dyDescent="0.25">
      <c r="A77" s="15"/>
      <c r="B77" s="143" t="s">
        <v>136</v>
      </c>
      <c r="C77" s="144"/>
      <c r="D77" s="145"/>
      <c r="E77" s="15"/>
      <c r="F77" s="258">
        <f>+ROUND(+SUM(F75:F76),0)</f>
        <v>233825503</v>
      </c>
      <c r="G77" s="257">
        <f>+ROUND(+SUM(G75:G76),0)</f>
        <v>938003557</v>
      </c>
      <c r="H77" s="15"/>
      <c r="I77" s="258">
        <f>+ROUND(+SUM(I75:I76),0)</f>
        <v>0</v>
      </c>
      <c r="J77" s="257">
        <f>+ROUND(+SUM(J75:J76),0)</f>
        <v>0</v>
      </c>
      <c r="K77" s="223"/>
      <c r="L77" s="258">
        <f>+ROUND(+SUM(L75:L76),0)</f>
        <v>0</v>
      </c>
      <c r="M77" s="257">
        <f>+ROUND(+SUM(M75:M76),0)</f>
        <v>0</v>
      </c>
      <c r="N77" s="223"/>
      <c r="O77" s="377">
        <f>+ROUND(+SUM(O75:O76),0)</f>
        <v>233825503</v>
      </c>
      <c r="P77" s="378">
        <f>+ROUND(+SUM(P75:P76),0)</f>
        <v>938003557</v>
      </c>
      <c r="Q77" s="31"/>
      <c r="R77" s="699" t="s">
        <v>196</v>
      </c>
      <c r="S77" s="700"/>
      <c r="T77" s="701"/>
      <c r="U77" s="34"/>
      <c r="V77" s="2"/>
      <c r="W77" s="2"/>
      <c r="X77" s="2"/>
      <c r="Y77" s="2"/>
      <c r="Z77" s="2"/>
      <c r="AA77" s="2"/>
      <c r="AB77" s="2"/>
      <c r="AC77" s="2"/>
      <c r="AD77" s="2"/>
    </row>
    <row r="78" spans="1:30" s="3" customFormat="1" ht="6.75" customHeight="1" x14ac:dyDescent="0.25">
      <c r="A78" s="15"/>
      <c r="B78" s="165"/>
      <c r="C78" s="166"/>
      <c r="D78" s="167"/>
      <c r="E78" s="15"/>
      <c r="F78" s="264"/>
      <c r="G78" s="263"/>
      <c r="H78" s="15"/>
      <c r="I78" s="264"/>
      <c r="J78" s="263"/>
      <c r="K78" s="223"/>
      <c r="L78" s="264"/>
      <c r="M78" s="263"/>
      <c r="N78" s="223"/>
      <c r="O78" s="357"/>
      <c r="P78" s="380"/>
      <c r="Q78" s="31"/>
      <c r="R78" s="321"/>
      <c r="S78" s="322"/>
      <c r="T78" s="323"/>
      <c r="U78" s="34"/>
      <c r="V78" s="2"/>
      <c r="W78" s="2"/>
      <c r="X78" s="2"/>
      <c r="Y78" s="2"/>
      <c r="Z78" s="2"/>
      <c r="AA78" s="2"/>
      <c r="AB78" s="2"/>
      <c r="AC78" s="2"/>
      <c r="AD78" s="2"/>
    </row>
    <row r="79" spans="1:30" s="3" customFormat="1" ht="16.5" thickBot="1" x14ac:dyDescent="0.3">
      <c r="A79" s="15"/>
      <c r="B79" s="451" t="s">
        <v>258</v>
      </c>
      <c r="C79" s="179"/>
      <c r="D79" s="180"/>
      <c r="E79" s="15"/>
      <c r="F79" s="265">
        <f>+ROUND(F58+F65+F69+F73+F77,0)</f>
        <v>303015529</v>
      </c>
      <c r="G79" s="268">
        <f>+ROUND(G58+G65+G69+G73+G77,0)</f>
        <v>1026209591</v>
      </c>
      <c r="H79" s="15"/>
      <c r="I79" s="265">
        <f>+ROUND(I58+I65+I69+I73+I77,0)</f>
        <v>16211710</v>
      </c>
      <c r="J79" s="268">
        <f>+ROUND(J58+J65+J69+J73+J77,0)</f>
        <v>21678663</v>
      </c>
      <c r="K79" s="223"/>
      <c r="L79" s="265">
        <f>+ROUND(L58+L65+L69+L73+L77,0)</f>
        <v>0</v>
      </c>
      <c r="M79" s="268">
        <f>+ROUND(M58+M65+M69+M73+M77,0)</f>
        <v>0</v>
      </c>
      <c r="N79" s="223"/>
      <c r="O79" s="381">
        <f>+ROUND(O58+O65+O69+O73+O77,0)</f>
        <v>319227239</v>
      </c>
      <c r="P79" s="388">
        <f>+ROUND(P58+P65+P69+P73+P77,0)</f>
        <v>1047888254</v>
      </c>
      <c r="Q79" s="31"/>
      <c r="R79" s="759" t="s">
        <v>197</v>
      </c>
      <c r="S79" s="760"/>
      <c r="T79" s="761"/>
      <c r="U79" s="35"/>
      <c r="V79" s="8"/>
      <c r="W79" s="8"/>
      <c r="X79" s="8"/>
      <c r="Y79" s="8"/>
      <c r="Z79" s="8"/>
      <c r="AA79" s="8"/>
      <c r="AB79" s="9"/>
      <c r="AC79" s="8"/>
      <c r="AD79" s="8"/>
    </row>
    <row r="80" spans="1:30" s="3" customFormat="1" ht="15.75" x14ac:dyDescent="0.25">
      <c r="A80" s="15"/>
      <c r="B80" s="190" t="s">
        <v>257</v>
      </c>
      <c r="C80" s="116"/>
      <c r="D80" s="120"/>
      <c r="E80" s="15"/>
      <c r="F80" s="234"/>
      <c r="G80" s="224"/>
      <c r="H80" s="15"/>
      <c r="I80" s="234"/>
      <c r="J80" s="224"/>
      <c r="K80" s="223"/>
      <c r="L80" s="234"/>
      <c r="M80" s="224"/>
      <c r="N80" s="223"/>
      <c r="O80" s="362"/>
      <c r="P80" s="355"/>
      <c r="Q80" s="31"/>
      <c r="R80" s="190" t="s">
        <v>82</v>
      </c>
      <c r="S80" s="132"/>
      <c r="T80" s="133"/>
      <c r="U80" s="34"/>
      <c r="V80" s="2"/>
      <c r="W80" s="2"/>
      <c r="X80" s="2"/>
      <c r="Y80" s="2"/>
      <c r="Z80" s="2"/>
      <c r="AA80" s="2"/>
      <c r="AB80" s="2"/>
      <c r="AC80" s="2"/>
      <c r="AD80" s="2"/>
    </row>
    <row r="81" spans="1:30" s="3" customFormat="1" ht="15.75" x14ac:dyDescent="0.25">
      <c r="A81" s="15"/>
      <c r="B81" s="193" t="s">
        <v>81</v>
      </c>
      <c r="C81" s="152"/>
      <c r="D81" s="153"/>
      <c r="E81" s="15"/>
      <c r="F81" s="226">
        <v>271053283</v>
      </c>
      <c r="G81" s="225">
        <v>1027355477</v>
      </c>
      <c r="H81" s="15"/>
      <c r="I81" s="226">
        <v>13977955</v>
      </c>
      <c r="J81" s="225">
        <v>20406391</v>
      </c>
      <c r="K81" s="223"/>
      <c r="L81" s="226"/>
      <c r="M81" s="225"/>
      <c r="N81" s="223"/>
      <c r="O81" s="361">
        <f>+ROUND(+F81+I81+L81,0)</f>
        <v>285031238</v>
      </c>
      <c r="P81" s="374">
        <f>+ROUND(+G81+J81+M81,0)</f>
        <v>1047761868</v>
      </c>
      <c r="Q81" s="31"/>
      <c r="R81" s="702" t="s">
        <v>178</v>
      </c>
      <c r="S81" s="703"/>
      <c r="T81" s="704"/>
      <c r="U81" s="34"/>
      <c r="V81" s="2"/>
      <c r="W81" s="2"/>
      <c r="X81" s="2"/>
      <c r="Y81" s="2"/>
      <c r="Z81" s="2"/>
      <c r="AA81" s="2"/>
      <c r="AB81" s="2"/>
      <c r="AC81" s="2"/>
      <c r="AD81" s="2"/>
    </row>
    <row r="82" spans="1:30" s="3" customFormat="1" ht="15.75" x14ac:dyDescent="0.25">
      <c r="A82" s="15"/>
      <c r="B82" s="189" t="s">
        <v>78</v>
      </c>
      <c r="C82" s="150"/>
      <c r="D82" s="151"/>
      <c r="E82" s="15"/>
      <c r="F82" s="230"/>
      <c r="G82" s="229"/>
      <c r="H82" s="15"/>
      <c r="I82" s="230"/>
      <c r="J82" s="229"/>
      <c r="K82" s="223"/>
      <c r="L82" s="230"/>
      <c r="M82" s="229"/>
      <c r="N82" s="223"/>
      <c r="O82" s="357">
        <f>+ROUND(+F82+I82+L82,0)</f>
        <v>0</v>
      </c>
      <c r="P82" s="380">
        <f>+ROUND(+G82+J82+M82,0)</f>
        <v>0</v>
      </c>
      <c r="Q82" s="31"/>
      <c r="R82" s="705" t="s">
        <v>179</v>
      </c>
      <c r="S82" s="706"/>
      <c r="T82" s="707"/>
      <c r="U82" s="34"/>
      <c r="V82" s="2"/>
      <c r="W82" s="2"/>
      <c r="X82" s="2"/>
      <c r="Y82" s="2"/>
      <c r="Z82" s="2"/>
      <c r="AA82" s="2"/>
      <c r="AB82" s="2"/>
      <c r="AC82" s="2"/>
      <c r="AD82" s="2"/>
    </row>
    <row r="83" spans="1:30" s="3" customFormat="1" ht="16.5" thickBot="1" x14ac:dyDescent="0.3">
      <c r="A83" s="15"/>
      <c r="B83" s="204" t="s">
        <v>259</v>
      </c>
      <c r="C83" s="138"/>
      <c r="D83" s="139"/>
      <c r="E83" s="15"/>
      <c r="F83" s="267">
        <f>+ROUND(F81+F82,0)</f>
        <v>271053283</v>
      </c>
      <c r="G83" s="266">
        <f>+ROUND(G81+G82,0)</f>
        <v>1027355477</v>
      </c>
      <c r="H83" s="15"/>
      <c r="I83" s="267">
        <f>+ROUND(I81+I82,0)</f>
        <v>13977955</v>
      </c>
      <c r="J83" s="266">
        <f>+ROUND(J81+J82,0)</f>
        <v>20406391</v>
      </c>
      <c r="K83" s="223"/>
      <c r="L83" s="267">
        <f>+ROUND(L81+L82,0)</f>
        <v>0</v>
      </c>
      <c r="M83" s="266">
        <f>+ROUND(M81+M82,0)</f>
        <v>0</v>
      </c>
      <c r="N83" s="223"/>
      <c r="O83" s="382">
        <f>+ROUND(O81+O82,0)</f>
        <v>285031238</v>
      </c>
      <c r="P83" s="383">
        <f>+ROUND(P81+P82,0)</f>
        <v>1047761868</v>
      </c>
      <c r="Q83" s="31"/>
      <c r="R83" s="779" t="s">
        <v>198</v>
      </c>
      <c r="S83" s="780"/>
      <c r="T83" s="781"/>
      <c r="U83" s="35"/>
      <c r="V83" s="8"/>
      <c r="W83" s="8"/>
      <c r="X83" s="8"/>
      <c r="Y83" s="8"/>
      <c r="Z83" s="8"/>
      <c r="AA83" s="8"/>
      <c r="AB83" s="9"/>
      <c r="AC83" s="8"/>
      <c r="AD83" s="8"/>
    </row>
    <row r="84" spans="1:30" s="3" customFormat="1" ht="16.5" customHeight="1" thickBot="1" x14ac:dyDescent="0.3">
      <c r="A84" s="15"/>
      <c r="B84" s="736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737"/>
      <c r="D84" s="738"/>
      <c r="E84" s="15"/>
      <c r="F84" s="463">
        <f>+ROUND(F85,0)+ROUND(F86,0)</f>
        <v>0</v>
      </c>
      <c r="G84" s="464">
        <f>+ROUND(G85,0)+ROUND(G86,0)</f>
        <v>0</v>
      </c>
      <c r="H84" s="125"/>
      <c r="I84" s="463">
        <f>+ROUND(I85,0)+ROUND(I86,0)</f>
        <v>0</v>
      </c>
      <c r="J84" s="464">
        <f>+ROUND(J85,0)+ROUND(J86,0)</f>
        <v>0</v>
      </c>
      <c r="K84" s="469"/>
      <c r="L84" s="463">
        <f>+ROUND(L85,0)+ROUND(L86,0)</f>
        <v>0</v>
      </c>
      <c r="M84" s="464">
        <f>+ROUND(M85,0)+ROUND(M86,0)</f>
        <v>0</v>
      </c>
      <c r="N84" s="469"/>
      <c r="O84" s="472">
        <f>+ROUND(O85,0)+ROUND(O86,0)</f>
        <v>0</v>
      </c>
      <c r="P84" s="473">
        <f>+ROUND(P85,0)+ROUND(P86,0)</f>
        <v>0</v>
      </c>
      <c r="Q84" s="31"/>
      <c r="R84" s="324"/>
      <c r="S84" s="325"/>
      <c r="T84" s="326"/>
      <c r="U84" s="34"/>
      <c r="V84" s="2"/>
      <c r="W84" s="2"/>
      <c r="X84" s="2"/>
      <c r="Y84" s="2"/>
      <c r="Z84" s="2"/>
      <c r="AA84" s="2"/>
      <c r="AB84" s="2"/>
      <c r="AC84" s="2"/>
      <c r="AD84" s="2"/>
    </row>
    <row r="85" spans="1:30" s="3" customFormat="1" ht="19.5" thickTop="1" x14ac:dyDescent="0.3">
      <c r="A85" s="15"/>
      <c r="B85" s="209" t="s">
        <v>260</v>
      </c>
      <c r="C85" s="134"/>
      <c r="D85" s="135"/>
      <c r="E85" s="15"/>
      <c r="F85" s="288">
        <f>+ROUND(F50,0)-ROUND(F79,0)+ROUND(F83,0)</f>
        <v>-31455916</v>
      </c>
      <c r="G85" s="287">
        <f>+ROUND(G50,0)-ROUND(G79,0)+ROUND(G83,0)</f>
        <v>884332</v>
      </c>
      <c r="H85" s="15"/>
      <c r="I85" s="288">
        <f>+ROUND(I50,0)-ROUND(I79,0)+ROUND(I83,0)</f>
        <v>-2233755</v>
      </c>
      <c r="J85" s="287">
        <f>+ROUND(J50,0)-ROUND(J79,0)+ROUND(J83,0)</f>
        <v>-1272272</v>
      </c>
      <c r="K85" s="223"/>
      <c r="L85" s="288">
        <f>+ROUND(L50,0)-ROUND(L79,0)+ROUND(L83,0)</f>
        <v>0</v>
      </c>
      <c r="M85" s="287">
        <f>+ROUND(M50,0)-ROUND(M79,0)+ROUND(M83,0)</f>
        <v>0</v>
      </c>
      <c r="N85" s="223"/>
      <c r="O85" s="384">
        <f>+ROUND(O50,0)-ROUND(O79,0)+ROUND(O83,0)</f>
        <v>-33689671</v>
      </c>
      <c r="P85" s="385">
        <f>+ROUND(P50,0)-ROUND(P79,0)+ROUND(P83,0)</f>
        <v>-387940</v>
      </c>
      <c r="Q85" s="32"/>
      <c r="R85" s="327" t="s">
        <v>115</v>
      </c>
      <c r="S85" s="328"/>
      <c r="T85" s="329"/>
      <c r="U85" s="35"/>
      <c r="V85" s="8"/>
      <c r="W85" s="8"/>
      <c r="X85" s="8"/>
      <c r="Y85" s="8"/>
      <c r="Z85" s="8"/>
      <c r="AA85" s="8"/>
      <c r="AB85" s="9"/>
      <c r="AC85" s="8"/>
      <c r="AD85" s="8"/>
    </row>
    <row r="86" spans="1:30" s="3" customFormat="1" ht="19.5" thickBot="1" x14ac:dyDescent="0.35">
      <c r="A86" s="15"/>
      <c r="B86" s="210" t="s">
        <v>112</v>
      </c>
      <c r="C86" s="136"/>
      <c r="D86" s="137"/>
      <c r="E86" s="15"/>
      <c r="F86" s="290">
        <f>+ROUND(F103,0)+ROUND(F122,0)+ROUND(F129,0)-ROUND(F134,0)</f>
        <v>31455916</v>
      </c>
      <c r="G86" s="289">
        <f>+ROUND(G103,0)+ROUND(G122,0)+ROUND(G129,0)-ROUND(G134,0)</f>
        <v>-884332</v>
      </c>
      <c r="H86" s="15"/>
      <c r="I86" s="290">
        <f>+ROUND(I103,0)+ROUND(I122,0)+ROUND(I129,0)-ROUND(I134,0)</f>
        <v>2233755</v>
      </c>
      <c r="J86" s="289">
        <f>+ROUND(J103,0)+ROUND(J122,0)+ROUND(J129,0)-ROUND(J134,0)</f>
        <v>1272272</v>
      </c>
      <c r="K86" s="223"/>
      <c r="L86" s="290">
        <f>+ROUND(L103,0)+ROUND(L122,0)+ROUND(L129,0)-ROUND(L134,0)</f>
        <v>0</v>
      </c>
      <c r="M86" s="289">
        <f>+ROUND(M103,0)+ROUND(M122,0)+ROUND(M129,0)-ROUND(M134,0)</f>
        <v>0</v>
      </c>
      <c r="N86" s="223"/>
      <c r="O86" s="386">
        <f>+ROUND(O103,0)+ROUND(O122,0)+ROUND(O129,0)-ROUND(O134,0)</f>
        <v>33689671</v>
      </c>
      <c r="P86" s="387">
        <f>+ROUND(P103,0)+ROUND(P122,0)+ROUND(P129,0)-ROUND(P134,0)</f>
        <v>387940</v>
      </c>
      <c r="Q86" s="32"/>
      <c r="R86" s="330" t="s">
        <v>112</v>
      </c>
      <c r="S86" s="331"/>
      <c r="T86" s="332"/>
      <c r="U86" s="35"/>
      <c r="V86" s="8"/>
      <c r="W86" s="8"/>
      <c r="X86" s="8"/>
      <c r="Y86" s="8"/>
      <c r="Z86" s="8"/>
      <c r="AA86" s="8"/>
      <c r="AB86" s="9"/>
      <c r="AC86" s="8"/>
      <c r="AD86" s="8"/>
    </row>
    <row r="87" spans="1:30" s="3" customFormat="1" ht="16.5" thickTop="1" x14ac:dyDescent="0.25">
      <c r="A87" s="15"/>
      <c r="B87" s="190" t="s">
        <v>101</v>
      </c>
      <c r="C87" s="132"/>
      <c r="D87" s="133"/>
      <c r="E87" s="15"/>
      <c r="F87" s="233"/>
      <c r="G87" s="222"/>
      <c r="H87" s="15"/>
      <c r="I87" s="233"/>
      <c r="J87" s="222"/>
      <c r="K87" s="223"/>
      <c r="L87" s="233"/>
      <c r="M87" s="222"/>
      <c r="N87" s="223"/>
      <c r="O87" s="360"/>
      <c r="P87" s="353"/>
      <c r="Q87" s="31"/>
      <c r="R87" s="190" t="s">
        <v>101</v>
      </c>
      <c r="S87" s="132"/>
      <c r="T87" s="133"/>
      <c r="U87" s="34"/>
      <c r="V87" s="2"/>
      <c r="W87" s="2"/>
      <c r="X87" s="2"/>
      <c r="Y87" s="2"/>
      <c r="Z87" s="2"/>
      <c r="AA87" s="2"/>
      <c r="AB87" s="2"/>
      <c r="AC87" s="2"/>
      <c r="AD87" s="2"/>
    </row>
    <row r="88" spans="1:30" s="3" customFormat="1" ht="15.75" x14ac:dyDescent="0.25">
      <c r="A88" s="15"/>
      <c r="B88" s="191" t="s">
        <v>107</v>
      </c>
      <c r="C88" s="146"/>
      <c r="D88" s="147"/>
      <c r="E88" s="15"/>
      <c r="F88" s="252"/>
      <c r="G88" s="251"/>
      <c r="H88" s="15"/>
      <c r="I88" s="252"/>
      <c r="J88" s="251"/>
      <c r="K88" s="223"/>
      <c r="L88" s="252"/>
      <c r="M88" s="251"/>
      <c r="N88" s="223"/>
      <c r="O88" s="361"/>
      <c r="P88" s="374"/>
      <c r="Q88" s="31"/>
      <c r="R88" s="191" t="s">
        <v>107</v>
      </c>
      <c r="S88" s="146"/>
      <c r="T88" s="147"/>
      <c r="U88" s="34"/>
      <c r="V88" s="2"/>
      <c r="W88" s="2"/>
      <c r="X88" s="2"/>
      <c r="Y88" s="2"/>
      <c r="Z88" s="2"/>
      <c r="AA88" s="2"/>
      <c r="AB88" s="2"/>
      <c r="AC88" s="2"/>
      <c r="AD88" s="2"/>
    </row>
    <row r="89" spans="1:30" s="3" customFormat="1" ht="15.75" x14ac:dyDescent="0.25">
      <c r="A89" s="15"/>
      <c r="B89" s="188" t="s">
        <v>108</v>
      </c>
      <c r="C89" s="148"/>
      <c r="D89" s="149"/>
      <c r="E89" s="15"/>
      <c r="F89" s="228"/>
      <c r="G89" s="227"/>
      <c r="H89" s="15"/>
      <c r="I89" s="228"/>
      <c r="J89" s="227"/>
      <c r="K89" s="223"/>
      <c r="L89" s="228"/>
      <c r="M89" s="227"/>
      <c r="N89" s="223"/>
      <c r="O89" s="356">
        <f>+ROUND(+F89+I89+L89,0)</f>
        <v>0</v>
      </c>
      <c r="P89" s="408">
        <f>+ROUND(+G89+J89+M89,0)</f>
        <v>0</v>
      </c>
      <c r="Q89" s="31"/>
      <c r="R89" s="702" t="s">
        <v>199</v>
      </c>
      <c r="S89" s="703"/>
      <c r="T89" s="704"/>
      <c r="U89" s="34"/>
      <c r="V89" s="2"/>
      <c r="W89" s="2"/>
      <c r="X89" s="2"/>
      <c r="Y89" s="2"/>
      <c r="Z89" s="2"/>
      <c r="AA89" s="2"/>
      <c r="AB89" s="2"/>
      <c r="AC89" s="2"/>
      <c r="AD89" s="2"/>
    </row>
    <row r="90" spans="1:30" s="3" customFormat="1" ht="15.75" x14ac:dyDescent="0.25">
      <c r="A90" s="15"/>
      <c r="B90" s="189" t="s">
        <v>254</v>
      </c>
      <c r="C90" s="150"/>
      <c r="D90" s="151"/>
      <c r="E90" s="15"/>
      <c r="F90" s="230"/>
      <c r="G90" s="229"/>
      <c r="H90" s="15"/>
      <c r="I90" s="230"/>
      <c r="J90" s="229"/>
      <c r="K90" s="223"/>
      <c r="L90" s="230"/>
      <c r="M90" s="229"/>
      <c r="N90" s="223"/>
      <c r="O90" s="357">
        <f>+ROUND(+F90+I90+L90,0)</f>
        <v>0</v>
      </c>
      <c r="P90" s="380">
        <f>+ROUND(+G90+J90+M90,0)</f>
        <v>0</v>
      </c>
      <c r="Q90" s="31"/>
      <c r="R90" s="705" t="s">
        <v>200</v>
      </c>
      <c r="S90" s="706"/>
      <c r="T90" s="707"/>
      <c r="U90" s="34"/>
      <c r="V90" s="2"/>
      <c r="W90" s="2"/>
      <c r="X90" s="2"/>
      <c r="Y90" s="2"/>
      <c r="Z90" s="2"/>
      <c r="AA90" s="2"/>
      <c r="AB90" s="2"/>
      <c r="AC90" s="2"/>
      <c r="AD90" s="2"/>
    </row>
    <row r="91" spans="1:30" s="3" customFormat="1" ht="15.75" x14ac:dyDescent="0.25">
      <c r="A91" s="15"/>
      <c r="B91" s="452" t="s">
        <v>261</v>
      </c>
      <c r="C91" s="141"/>
      <c r="D91" s="142"/>
      <c r="E91" s="15"/>
      <c r="F91" s="232">
        <f>+ROUND(+SUM(F89:F90),0)</f>
        <v>0</v>
      </c>
      <c r="G91" s="231">
        <f>+ROUND(+SUM(G89:G90),0)</f>
        <v>0</v>
      </c>
      <c r="H91" s="15"/>
      <c r="I91" s="232">
        <f>+ROUND(+SUM(I89:I90),0)</f>
        <v>0</v>
      </c>
      <c r="J91" s="231">
        <f>+ROUND(+SUM(J89:J90),0)</f>
        <v>0</v>
      </c>
      <c r="K91" s="223"/>
      <c r="L91" s="232">
        <f>+ROUND(+SUM(L89:L90),0)</f>
        <v>0</v>
      </c>
      <c r="M91" s="231">
        <f>+ROUND(+SUM(M89:M90),0)</f>
        <v>0</v>
      </c>
      <c r="N91" s="223"/>
      <c r="O91" s="358">
        <f>+ROUND(+SUM(O89:O90),0)</f>
        <v>0</v>
      </c>
      <c r="P91" s="359">
        <f>+ROUND(+SUM(P89:P90),0)</f>
        <v>0</v>
      </c>
      <c r="Q91" s="31"/>
      <c r="R91" s="699" t="s">
        <v>201</v>
      </c>
      <c r="S91" s="700"/>
      <c r="T91" s="701"/>
      <c r="U91" s="34"/>
      <c r="V91" s="2"/>
      <c r="W91" s="2"/>
      <c r="X91" s="2"/>
      <c r="Y91" s="2"/>
      <c r="Z91" s="2"/>
      <c r="AA91" s="2"/>
      <c r="AB91" s="2"/>
      <c r="AC91" s="2"/>
      <c r="AD91" s="2"/>
    </row>
    <row r="92" spans="1:30" s="3" customFormat="1" ht="15.75" x14ac:dyDescent="0.25">
      <c r="A92" s="15"/>
      <c r="B92" s="190" t="s">
        <v>92</v>
      </c>
      <c r="C92" s="117"/>
      <c r="D92" s="121"/>
      <c r="E92" s="15"/>
      <c r="F92" s="233"/>
      <c r="G92" s="222"/>
      <c r="H92" s="15"/>
      <c r="I92" s="233"/>
      <c r="J92" s="222"/>
      <c r="K92" s="223"/>
      <c r="L92" s="233"/>
      <c r="M92" s="222"/>
      <c r="N92" s="223"/>
      <c r="O92" s="360"/>
      <c r="P92" s="353"/>
      <c r="Q92" s="31"/>
      <c r="R92" s="192" t="s">
        <v>92</v>
      </c>
      <c r="S92" s="117"/>
      <c r="T92" s="121"/>
      <c r="U92" s="34"/>
      <c r="V92" s="2"/>
      <c r="W92" s="2"/>
      <c r="X92" s="2"/>
      <c r="Y92" s="2"/>
      <c r="Z92" s="2"/>
      <c r="AA92" s="2"/>
      <c r="AB92" s="2"/>
      <c r="AC92" s="2"/>
      <c r="AD92" s="2"/>
    </row>
    <row r="93" spans="1:30" s="3" customFormat="1" ht="15.75" x14ac:dyDescent="0.25">
      <c r="A93" s="15"/>
      <c r="B93" s="193" t="s">
        <v>95</v>
      </c>
      <c r="C93" s="152"/>
      <c r="D93" s="153"/>
      <c r="E93" s="15"/>
      <c r="F93" s="226">
        <v>-1746891</v>
      </c>
      <c r="G93" s="225">
        <v>-1055876</v>
      </c>
      <c r="H93" s="15"/>
      <c r="I93" s="226">
        <v>0</v>
      </c>
      <c r="J93" s="225"/>
      <c r="K93" s="223"/>
      <c r="L93" s="226"/>
      <c r="M93" s="225"/>
      <c r="N93" s="223"/>
      <c r="O93" s="361">
        <f t="shared" ref="O93:P96" si="6">+ROUND(+F93+I93+L93,0)</f>
        <v>-1746891</v>
      </c>
      <c r="P93" s="374">
        <f t="shared" si="6"/>
        <v>-1055876</v>
      </c>
      <c r="Q93" s="31"/>
      <c r="R93" s="702" t="s">
        <v>202</v>
      </c>
      <c r="S93" s="703"/>
      <c r="T93" s="704"/>
      <c r="U93" s="34"/>
      <c r="V93" s="2"/>
      <c r="W93" s="2"/>
      <c r="X93" s="2"/>
      <c r="Y93" s="2"/>
      <c r="Z93" s="2"/>
      <c r="AA93" s="2"/>
      <c r="AB93" s="2"/>
      <c r="AC93" s="2"/>
      <c r="AD93" s="2"/>
    </row>
    <row r="94" spans="1:30" s="3" customFormat="1" ht="15.75" x14ac:dyDescent="0.25">
      <c r="A94" s="15"/>
      <c r="B94" s="450" t="s">
        <v>109</v>
      </c>
      <c r="C94" s="148"/>
      <c r="D94" s="149"/>
      <c r="E94" s="15"/>
      <c r="F94" s="230">
        <v>991838</v>
      </c>
      <c r="G94" s="229">
        <v>1422810</v>
      </c>
      <c r="H94" s="15"/>
      <c r="I94" s="230">
        <v>0</v>
      </c>
      <c r="J94" s="229"/>
      <c r="K94" s="223"/>
      <c r="L94" s="230"/>
      <c r="M94" s="229"/>
      <c r="N94" s="223"/>
      <c r="O94" s="357">
        <f t="shared" si="6"/>
        <v>991838</v>
      </c>
      <c r="P94" s="380">
        <f t="shared" si="6"/>
        <v>1422810</v>
      </c>
      <c r="Q94" s="31"/>
      <c r="R94" s="705" t="s">
        <v>203</v>
      </c>
      <c r="S94" s="706"/>
      <c r="T94" s="707"/>
      <c r="U94" s="34"/>
      <c r="V94" s="2"/>
      <c r="W94" s="2"/>
      <c r="X94" s="2"/>
      <c r="Y94" s="2"/>
      <c r="Z94" s="2"/>
      <c r="AA94" s="2"/>
      <c r="AB94" s="2"/>
      <c r="AC94" s="2"/>
      <c r="AD94" s="2"/>
    </row>
    <row r="95" spans="1:30" s="3" customFormat="1" ht="15.75" x14ac:dyDescent="0.25">
      <c r="A95" s="15"/>
      <c r="B95" s="188" t="s">
        <v>278</v>
      </c>
      <c r="C95" s="148"/>
      <c r="D95" s="149"/>
      <c r="E95" s="15"/>
      <c r="F95" s="228"/>
      <c r="G95" s="227"/>
      <c r="H95" s="15"/>
      <c r="I95" s="228"/>
      <c r="J95" s="227"/>
      <c r="K95" s="223"/>
      <c r="L95" s="228"/>
      <c r="M95" s="227"/>
      <c r="N95" s="223"/>
      <c r="O95" s="356">
        <f t="shared" si="6"/>
        <v>0</v>
      </c>
      <c r="P95" s="408">
        <f t="shared" si="6"/>
        <v>0</v>
      </c>
      <c r="Q95" s="31"/>
      <c r="R95" s="705" t="s">
        <v>204</v>
      </c>
      <c r="S95" s="706"/>
      <c r="T95" s="707"/>
      <c r="U95" s="34"/>
      <c r="V95" s="2"/>
      <c r="W95" s="2"/>
      <c r="X95" s="2"/>
      <c r="Y95" s="2"/>
      <c r="Z95" s="2"/>
      <c r="AA95" s="2"/>
      <c r="AB95" s="2"/>
      <c r="AC95" s="2"/>
      <c r="AD95" s="2"/>
    </row>
    <row r="96" spans="1:30" s="3" customFormat="1" ht="15.75" x14ac:dyDescent="0.25">
      <c r="A96" s="15"/>
      <c r="B96" s="205" t="s">
        <v>129</v>
      </c>
      <c r="C96" s="181"/>
      <c r="D96" s="182"/>
      <c r="E96" s="15"/>
      <c r="F96" s="256"/>
      <c r="G96" s="255"/>
      <c r="H96" s="15"/>
      <c r="I96" s="256"/>
      <c r="J96" s="255"/>
      <c r="K96" s="223"/>
      <c r="L96" s="256"/>
      <c r="M96" s="255"/>
      <c r="N96" s="223"/>
      <c r="O96" s="362">
        <f t="shared" si="6"/>
        <v>0</v>
      </c>
      <c r="P96" s="355">
        <f t="shared" si="6"/>
        <v>0</v>
      </c>
      <c r="Q96" s="31"/>
      <c r="R96" s="696" t="s">
        <v>205</v>
      </c>
      <c r="S96" s="697"/>
      <c r="T96" s="698"/>
      <c r="U96" s="34"/>
      <c r="V96" s="2"/>
      <c r="W96" s="2"/>
      <c r="X96" s="2"/>
      <c r="Y96" s="2"/>
      <c r="Z96" s="2"/>
      <c r="AA96" s="2"/>
      <c r="AB96" s="2"/>
      <c r="AC96" s="2"/>
      <c r="AD96" s="2"/>
    </row>
    <row r="97" spans="1:30" s="3" customFormat="1" ht="15.75" x14ac:dyDescent="0.25">
      <c r="A97" s="15"/>
      <c r="B97" s="452" t="s">
        <v>262</v>
      </c>
      <c r="C97" s="141"/>
      <c r="D97" s="142"/>
      <c r="E97" s="15"/>
      <c r="F97" s="232">
        <f>+ROUND(+SUM(F93:F96),0)</f>
        <v>-755053</v>
      </c>
      <c r="G97" s="231">
        <f>+ROUND(+SUM(G93:G96),0)</f>
        <v>366934</v>
      </c>
      <c r="H97" s="15"/>
      <c r="I97" s="232">
        <f>+ROUND(+SUM(I93:I96),0)</f>
        <v>0</v>
      </c>
      <c r="J97" s="231">
        <f>+ROUND(+SUM(J93:J96),0)</f>
        <v>0</v>
      </c>
      <c r="K97" s="223"/>
      <c r="L97" s="232">
        <f>+ROUND(+SUM(L93:L96),0)</f>
        <v>0</v>
      </c>
      <c r="M97" s="231">
        <f>+ROUND(+SUM(M93:M96),0)</f>
        <v>0</v>
      </c>
      <c r="N97" s="223"/>
      <c r="O97" s="358">
        <f>+ROUND(+SUM(O93:O96),0)</f>
        <v>-755053</v>
      </c>
      <c r="P97" s="359">
        <f>+ROUND(+SUM(P93:P96),0)</f>
        <v>366934</v>
      </c>
      <c r="Q97" s="31"/>
      <c r="R97" s="699" t="s">
        <v>206</v>
      </c>
      <c r="S97" s="700"/>
      <c r="T97" s="701"/>
      <c r="U97" s="34"/>
      <c r="V97" s="2"/>
      <c r="W97" s="2"/>
      <c r="X97" s="2"/>
      <c r="Y97" s="2"/>
      <c r="Z97" s="2"/>
      <c r="AA97" s="2"/>
      <c r="AB97" s="2"/>
      <c r="AC97" s="2"/>
      <c r="AD97" s="2"/>
    </row>
    <row r="98" spans="1:30" s="3" customFormat="1" ht="15.75" x14ac:dyDescent="0.25">
      <c r="A98" s="15"/>
      <c r="B98" s="192" t="s">
        <v>93</v>
      </c>
      <c r="C98" s="117"/>
      <c r="D98" s="121"/>
      <c r="E98" s="15"/>
      <c r="F98" s="233"/>
      <c r="G98" s="222"/>
      <c r="H98" s="15"/>
      <c r="I98" s="233"/>
      <c r="J98" s="222"/>
      <c r="K98" s="223"/>
      <c r="L98" s="233"/>
      <c r="M98" s="222"/>
      <c r="N98" s="223"/>
      <c r="O98" s="360"/>
      <c r="P98" s="353"/>
      <c r="Q98" s="31"/>
      <c r="R98" s="192" t="s">
        <v>93</v>
      </c>
      <c r="S98" s="117"/>
      <c r="T98" s="121"/>
      <c r="U98" s="34"/>
      <c r="V98" s="2"/>
      <c r="W98" s="2"/>
      <c r="X98" s="2"/>
      <c r="Y98" s="2"/>
      <c r="Z98" s="2"/>
      <c r="AA98" s="2"/>
      <c r="AB98" s="2"/>
      <c r="AC98" s="2"/>
      <c r="AD98" s="2"/>
    </row>
    <row r="99" spans="1:30" s="3" customFormat="1" ht="15.75" x14ac:dyDescent="0.25">
      <c r="A99" s="15"/>
      <c r="B99" s="193" t="s">
        <v>110</v>
      </c>
      <c r="C99" s="152"/>
      <c r="D99" s="153"/>
      <c r="E99" s="15"/>
      <c r="F99" s="226"/>
      <c r="G99" s="225"/>
      <c r="H99" s="15"/>
      <c r="I99" s="226"/>
      <c r="J99" s="225"/>
      <c r="K99" s="223"/>
      <c r="L99" s="226"/>
      <c r="M99" s="225"/>
      <c r="N99" s="223"/>
      <c r="O99" s="361">
        <f>+ROUND(+F99+I99+L99,0)</f>
        <v>0</v>
      </c>
      <c r="P99" s="374">
        <f>+ROUND(+G99+J99+M99,0)</f>
        <v>0</v>
      </c>
      <c r="Q99" s="31"/>
      <c r="R99" s="702" t="s">
        <v>207</v>
      </c>
      <c r="S99" s="703"/>
      <c r="T99" s="704"/>
      <c r="U99" s="34"/>
      <c r="V99" s="2"/>
      <c r="W99" s="2"/>
      <c r="X99" s="2"/>
      <c r="Y99" s="2"/>
      <c r="Z99" s="2"/>
      <c r="AA99" s="2"/>
      <c r="AB99" s="2"/>
      <c r="AC99" s="2"/>
      <c r="AD99" s="2"/>
    </row>
    <row r="100" spans="1:30" s="3" customFormat="1" ht="15.75" x14ac:dyDescent="0.25">
      <c r="A100" s="15"/>
      <c r="B100" s="189" t="s">
        <v>94</v>
      </c>
      <c r="C100" s="150"/>
      <c r="D100" s="151"/>
      <c r="E100" s="15"/>
      <c r="F100" s="230">
        <v>0</v>
      </c>
      <c r="G100" s="229"/>
      <c r="H100" s="15"/>
      <c r="I100" s="230">
        <v>0</v>
      </c>
      <c r="J100" s="229"/>
      <c r="K100" s="223"/>
      <c r="L100" s="230"/>
      <c r="M100" s="229"/>
      <c r="N100" s="223"/>
      <c r="O100" s="357">
        <f>+ROUND(+F100+I100+L100,0)</f>
        <v>0</v>
      </c>
      <c r="P100" s="380">
        <f>+ROUND(+G100+J100+M100,0)</f>
        <v>0</v>
      </c>
      <c r="Q100" s="31"/>
      <c r="R100" s="705" t="s">
        <v>208</v>
      </c>
      <c r="S100" s="706"/>
      <c r="T100" s="707"/>
      <c r="U100" s="34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3" customFormat="1" ht="15.75" x14ac:dyDescent="0.25">
      <c r="A101" s="15"/>
      <c r="B101" s="140" t="s">
        <v>137</v>
      </c>
      <c r="C101" s="141"/>
      <c r="D101" s="142"/>
      <c r="E101" s="15"/>
      <c r="F101" s="232">
        <f>+ROUND(+SUM(F99:F100),0)</f>
        <v>0</v>
      </c>
      <c r="G101" s="231">
        <f>+ROUND(+SUM(G99:G100),0)</f>
        <v>0</v>
      </c>
      <c r="H101" s="15"/>
      <c r="I101" s="232">
        <f>+ROUND(+SUM(I99:I100),0)</f>
        <v>0</v>
      </c>
      <c r="J101" s="231">
        <f>+ROUND(+SUM(J99:J100),0)</f>
        <v>0</v>
      </c>
      <c r="K101" s="223"/>
      <c r="L101" s="232">
        <f>+ROUND(+SUM(L99:L100),0)</f>
        <v>0</v>
      </c>
      <c r="M101" s="231">
        <f>+ROUND(+SUM(M99:M100),0)</f>
        <v>0</v>
      </c>
      <c r="N101" s="223"/>
      <c r="O101" s="358">
        <f>+ROUND(+SUM(O99:O100),0)</f>
        <v>0</v>
      </c>
      <c r="P101" s="359">
        <f>+ROUND(+SUM(P99:P100),0)</f>
        <v>0</v>
      </c>
      <c r="Q101" s="31"/>
      <c r="R101" s="699" t="s">
        <v>209</v>
      </c>
      <c r="S101" s="700"/>
      <c r="T101" s="701"/>
      <c r="U101" s="34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3" customFormat="1" ht="8.25" customHeight="1" x14ac:dyDescent="0.25">
      <c r="A102" s="15"/>
      <c r="B102" s="176"/>
      <c r="C102" s="155"/>
      <c r="D102" s="156"/>
      <c r="E102" s="15"/>
      <c r="F102" s="252"/>
      <c r="G102" s="251"/>
      <c r="H102" s="15"/>
      <c r="I102" s="252"/>
      <c r="J102" s="251"/>
      <c r="K102" s="223"/>
      <c r="L102" s="252"/>
      <c r="M102" s="251"/>
      <c r="N102" s="223"/>
      <c r="O102" s="361"/>
      <c r="P102" s="374"/>
      <c r="Q102" s="31"/>
      <c r="R102" s="315"/>
      <c r="S102" s="316"/>
      <c r="T102" s="317"/>
      <c r="U102" s="34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s="3" customFormat="1" ht="16.5" thickBot="1" x14ac:dyDescent="0.3">
      <c r="A103" s="15"/>
      <c r="B103" s="201" t="s">
        <v>104</v>
      </c>
      <c r="C103" s="177"/>
      <c r="D103" s="178"/>
      <c r="E103" s="15"/>
      <c r="F103" s="254">
        <f>+ROUND(F91+F97+F101,0)</f>
        <v>-755053</v>
      </c>
      <c r="G103" s="253">
        <f>+ROUND(G91+G97+G101,0)</f>
        <v>366934</v>
      </c>
      <c r="H103" s="15"/>
      <c r="I103" s="254">
        <f>+ROUND(I91+I97+I101,0)</f>
        <v>0</v>
      </c>
      <c r="J103" s="253">
        <f>+ROUND(J91+J97+J101,0)</f>
        <v>0</v>
      </c>
      <c r="K103" s="223"/>
      <c r="L103" s="254">
        <f>+ROUND(L91+L97+L101,0)</f>
        <v>0</v>
      </c>
      <c r="M103" s="253">
        <f>+ROUND(M91+M97+M101,0)</f>
        <v>0</v>
      </c>
      <c r="N103" s="223"/>
      <c r="O103" s="375">
        <f>+ROUND(O91+O97+O101,0)</f>
        <v>-755053</v>
      </c>
      <c r="P103" s="376">
        <f>+ROUND(P91+P97+P101,0)</f>
        <v>366934</v>
      </c>
      <c r="Q103" s="102"/>
      <c r="R103" s="756" t="s">
        <v>210</v>
      </c>
      <c r="S103" s="757"/>
      <c r="T103" s="758"/>
      <c r="U103" s="34"/>
      <c r="V103" s="2"/>
      <c r="W103" s="79" t="s">
        <v>47</v>
      </c>
      <c r="X103" s="80"/>
      <c r="Y103" s="2"/>
      <c r="Z103" s="2"/>
      <c r="AA103" s="2"/>
      <c r="AB103" s="2"/>
      <c r="AC103" s="2"/>
      <c r="AD103" s="2"/>
    </row>
    <row r="104" spans="1:30" s="3" customFormat="1" ht="15.75" x14ac:dyDescent="0.25">
      <c r="A104" s="15"/>
      <c r="B104" s="190" t="s">
        <v>102</v>
      </c>
      <c r="C104" s="132"/>
      <c r="D104" s="133"/>
      <c r="E104" s="15"/>
      <c r="F104" s="234"/>
      <c r="G104" s="224"/>
      <c r="H104" s="15"/>
      <c r="I104" s="234"/>
      <c r="J104" s="224"/>
      <c r="K104" s="223"/>
      <c r="L104" s="234"/>
      <c r="M104" s="224"/>
      <c r="N104" s="223"/>
      <c r="O104" s="362"/>
      <c r="P104" s="355"/>
      <c r="Q104" s="31"/>
      <c r="R104" s="333" t="s">
        <v>102</v>
      </c>
      <c r="S104" s="292"/>
      <c r="T104" s="334"/>
      <c r="U104" s="34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3" customFormat="1" ht="15.75" x14ac:dyDescent="0.25">
      <c r="A105" s="15"/>
      <c r="B105" s="191" t="s">
        <v>85</v>
      </c>
      <c r="C105" s="146"/>
      <c r="D105" s="147"/>
      <c r="E105" s="15"/>
      <c r="F105" s="252"/>
      <c r="G105" s="251"/>
      <c r="H105" s="15"/>
      <c r="I105" s="252"/>
      <c r="J105" s="251"/>
      <c r="K105" s="223"/>
      <c r="L105" s="252"/>
      <c r="M105" s="251"/>
      <c r="N105" s="223"/>
      <c r="O105" s="361"/>
      <c r="P105" s="374"/>
      <c r="Q105" s="31"/>
      <c r="R105" s="335" t="s">
        <v>85</v>
      </c>
      <c r="S105" s="336"/>
      <c r="T105" s="337"/>
      <c r="U105" s="34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3" customFormat="1" ht="15.75" x14ac:dyDescent="0.25">
      <c r="A106" s="15"/>
      <c r="B106" s="188" t="s">
        <v>96</v>
      </c>
      <c r="C106" s="148"/>
      <c r="D106" s="149"/>
      <c r="E106" s="15"/>
      <c r="F106" s="228"/>
      <c r="G106" s="227"/>
      <c r="H106" s="15"/>
      <c r="I106" s="228"/>
      <c r="J106" s="227"/>
      <c r="K106" s="223"/>
      <c r="L106" s="228"/>
      <c r="M106" s="227"/>
      <c r="N106" s="223"/>
      <c r="O106" s="356">
        <f>+ROUND(+F106+I106+L106,0)</f>
        <v>0</v>
      </c>
      <c r="P106" s="408">
        <f>+ROUND(+G106+J106+M106,0)</f>
        <v>0</v>
      </c>
      <c r="Q106" s="31"/>
      <c r="R106" s="702" t="s">
        <v>211</v>
      </c>
      <c r="S106" s="703"/>
      <c r="T106" s="704"/>
      <c r="U106" s="34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3" customFormat="1" ht="15.75" x14ac:dyDescent="0.25">
      <c r="A107" s="15"/>
      <c r="B107" s="189" t="s">
        <v>97</v>
      </c>
      <c r="C107" s="150"/>
      <c r="D107" s="151"/>
      <c r="E107" s="15"/>
      <c r="F107" s="230"/>
      <c r="G107" s="229"/>
      <c r="H107" s="15"/>
      <c r="I107" s="230"/>
      <c r="J107" s="229"/>
      <c r="K107" s="223"/>
      <c r="L107" s="230"/>
      <c r="M107" s="229"/>
      <c r="N107" s="223"/>
      <c r="O107" s="357">
        <f>+ROUND(+F107+I107+L107,0)</f>
        <v>0</v>
      </c>
      <c r="P107" s="380">
        <f>+ROUND(+G107+J107+M107,0)</f>
        <v>0</v>
      </c>
      <c r="Q107" s="31"/>
      <c r="R107" s="705" t="s">
        <v>212</v>
      </c>
      <c r="S107" s="706"/>
      <c r="T107" s="707"/>
      <c r="U107" s="34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3" customFormat="1" ht="15.75" x14ac:dyDescent="0.25">
      <c r="A108" s="15"/>
      <c r="B108" s="143" t="s">
        <v>138</v>
      </c>
      <c r="C108" s="144"/>
      <c r="D108" s="145"/>
      <c r="E108" s="15"/>
      <c r="F108" s="258">
        <f>+ROUND(+SUM(F106:F107),0)</f>
        <v>0</v>
      </c>
      <c r="G108" s="257">
        <f>+ROUND(+SUM(G106:G107),0)</f>
        <v>0</v>
      </c>
      <c r="H108" s="15"/>
      <c r="I108" s="258">
        <f>+ROUND(+SUM(I106:I107),0)</f>
        <v>0</v>
      </c>
      <c r="J108" s="257">
        <f>+ROUND(+SUM(J106:J107),0)</f>
        <v>0</v>
      </c>
      <c r="K108" s="223"/>
      <c r="L108" s="258">
        <f>+ROUND(+SUM(L106:L107),0)</f>
        <v>0</v>
      </c>
      <c r="M108" s="257">
        <f>+ROUND(+SUM(M106:M107),0)</f>
        <v>0</v>
      </c>
      <c r="N108" s="223"/>
      <c r="O108" s="377">
        <f>+ROUND(+SUM(O106:O107),0)</f>
        <v>0</v>
      </c>
      <c r="P108" s="378">
        <f>+ROUND(+SUM(P106:P107),0)</f>
        <v>0</v>
      </c>
      <c r="Q108" s="31"/>
      <c r="R108" s="699" t="s">
        <v>213</v>
      </c>
      <c r="S108" s="700"/>
      <c r="T108" s="701"/>
      <c r="U108" s="34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3" customFormat="1" ht="15.75" x14ac:dyDescent="0.25">
      <c r="A109" s="15"/>
      <c r="B109" s="192" t="s">
        <v>89</v>
      </c>
      <c r="C109" s="117"/>
      <c r="D109" s="121"/>
      <c r="E109" s="15"/>
      <c r="F109" s="233"/>
      <c r="G109" s="222"/>
      <c r="H109" s="15"/>
      <c r="I109" s="233"/>
      <c r="J109" s="222"/>
      <c r="K109" s="223"/>
      <c r="L109" s="233"/>
      <c r="M109" s="222"/>
      <c r="N109" s="223"/>
      <c r="O109" s="360"/>
      <c r="P109" s="353"/>
      <c r="Q109" s="31"/>
      <c r="R109" s="338" t="s">
        <v>89</v>
      </c>
      <c r="S109" s="293"/>
      <c r="T109" s="339"/>
      <c r="U109" s="34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3" customFormat="1" ht="15.75" x14ac:dyDescent="0.25">
      <c r="A110" s="15"/>
      <c r="B110" s="193" t="s">
        <v>98</v>
      </c>
      <c r="C110" s="152"/>
      <c r="D110" s="153"/>
      <c r="E110" s="15"/>
      <c r="F110" s="226"/>
      <c r="G110" s="225"/>
      <c r="H110" s="15"/>
      <c r="I110" s="226"/>
      <c r="J110" s="225"/>
      <c r="K110" s="223"/>
      <c r="L110" s="226"/>
      <c r="M110" s="225"/>
      <c r="N110" s="223"/>
      <c r="O110" s="361">
        <f>+ROUND(+F110+I110+L110,0)</f>
        <v>0</v>
      </c>
      <c r="P110" s="374">
        <f>+ROUND(+G110+J110+M110,0)</f>
        <v>0</v>
      </c>
      <c r="Q110" s="31"/>
      <c r="R110" s="762" t="s">
        <v>214</v>
      </c>
      <c r="S110" s="763"/>
      <c r="T110" s="764"/>
      <c r="U110" s="34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3" customFormat="1" ht="15.75" x14ac:dyDescent="0.25">
      <c r="A111" s="15"/>
      <c r="B111" s="189" t="s">
        <v>231</v>
      </c>
      <c r="C111" s="150"/>
      <c r="D111" s="151"/>
      <c r="E111" s="15"/>
      <c r="F111" s="230"/>
      <c r="G111" s="229"/>
      <c r="H111" s="15"/>
      <c r="I111" s="230"/>
      <c r="J111" s="229"/>
      <c r="K111" s="223"/>
      <c r="L111" s="230"/>
      <c r="M111" s="229"/>
      <c r="N111" s="223"/>
      <c r="O111" s="357">
        <f>+ROUND(+F111+I111+L111,0)</f>
        <v>0</v>
      </c>
      <c r="P111" s="380">
        <f>+ROUND(+G111+J111+M111,0)</f>
        <v>0</v>
      </c>
      <c r="Q111" s="31"/>
      <c r="R111" s="765" t="s">
        <v>215</v>
      </c>
      <c r="S111" s="766"/>
      <c r="T111" s="767"/>
      <c r="U111" s="34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3" customFormat="1" ht="15.75" x14ac:dyDescent="0.25">
      <c r="A112" s="15"/>
      <c r="B112" s="143" t="s">
        <v>139</v>
      </c>
      <c r="C112" s="144"/>
      <c r="D112" s="145"/>
      <c r="E112" s="15"/>
      <c r="F112" s="258">
        <f>+ROUND(+SUM(F110:F111),0)</f>
        <v>0</v>
      </c>
      <c r="G112" s="257">
        <f>+ROUND(+SUM(G110:G111),0)</f>
        <v>0</v>
      </c>
      <c r="H112" s="15"/>
      <c r="I112" s="258">
        <f>+ROUND(+SUM(I110:I111),0)</f>
        <v>0</v>
      </c>
      <c r="J112" s="257">
        <f>+ROUND(+SUM(J110:J111),0)</f>
        <v>0</v>
      </c>
      <c r="K112" s="223"/>
      <c r="L112" s="258">
        <f>+ROUND(+SUM(L110:L111),0)</f>
        <v>0</v>
      </c>
      <c r="M112" s="257">
        <f>+ROUND(+SUM(M110:M111),0)</f>
        <v>0</v>
      </c>
      <c r="N112" s="223"/>
      <c r="O112" s="377">
        <f>+ROUND(+SUM(O110:O111),0)</f>
        <v>0</v>
      </c>
      <c r="P112" s="378">
        <f>+ROUND(+SUM(P110:P111),0)</f>
        <v>0</v>
      </c>
      <c r="Q112" s="31"/>
      <c r="R112" s="699" t="s">
        <v>216</v>
      </c>
      <c r="S112" s="700"/>
      <c r="T112" s="701"/>
      <c r="U112" s="34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3" customFormat="1" ht="15.75" x14ac:dyDescent="0.25">
      <c r="A113" s="15"/>
      <c r="B113" s="192" t="s">
        <v>86</v>
      </c>
      <c r="C113" s="117"/>
      <c r="D113" s="121"/>
      <c r="E113" s="15"/>
      <c r="F113" s="233"/>
      <c r="G113" s="222"/>
      <c r="H113" s="15"/>
      <c r="I113" s="233"/>
      <c r="J113" s="222"/>
      <c r="K113" s="223"/>
      <c r="L113" s="233"/>
      <c r="M113" s="222"/>
      <c r="N113" s="223"/>
      <c r="O113" s="360"/>
      <c r="P113" s="353"/>
      <c r="Q113" s="31"/>
      <c r="R113" s="338" t="s">
        <v>86</v>
      </c>
      <c r="S113" s="293"/>
      <c r="T113" s="339"/>
      <c r="U113" s="34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s="3" customFormat="1" ht="15.75" x14ac:dyDescent="0.25">
      <c r="A114" s="15"/>
      <c r="B114" s="193" t="s">
        <v>99</v>
      </c>
      <c r="C114" s="152"/>
      <c r="D114" s="153"/>
      <c r="E114" s="15"/>
      <c r="F114" s="226"/>
      <c r="G114" s="225"/>
      <c r="H114" s="15"/>
      <c r="I114" s="226"/>
      <c r="J114" s="225"/>
      <c r="K114" s="223"/>
      <c r="L114" s="226"/>
      <c r="M114" s="225"/>
      <c r="N114" s="223"/>
      <c r="O114" s="361">
        <f>+ROUND(+F114+I114+L114,0)</f>
        <v>0</v>
      </c>
      <c r="P114" s="374">
        <f>+ROUND(+G114+J114+M114,0)</f>
        <v>0</v>
      </c>
      <c r="Q114" s="31"/>
      <c r="R114" s="702" t="s">
        <v>217</v>
      </c>
      <c r="S114" s="703"/>
      <c r="T114" s="704"/>
      <c r="U114" s="34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3" customFormat="1" ht="15.75" x14ac:dyDescent="0.25">
      <c r="A115" s="15"/>
      <c r="B115" s="189" t="s">
        <v>100</v>
      </c>
      <c r="C115" s="150"/>
      <c r="D115" s="151"/>
      <c r="E115" s="15"/>
      <c r="F115" s="230"/>
      <c r="G115" s="229"/>
      <c r="H115" s="15"/>
      <c r="I115" s="230"/>
      <c r="J115" s="229"/>
      <c r="K115" s="223"/>
      <c r="L115" s="230"/>
      <c r="M115" s="229"/>
      <c r="N115" s="223"/>
      <c r="O115" s="357">
        <f>+ROUND(+F115+I115+L115,0)</f>
        <v>0</v>
      </c>
      <c r="P115" s="380">
        <f>+ROUND(+G115+J115+M115,0)</f>
        <v>0</v>
      </c>
      <c r="Q115" s="31"/>
      <c r="R115" s="705" t="s">
        <v>218</v>
      </c>
      <c r="S115" s="706"/>
      <c r="T115" s="707"/>
      <c r="U115" s="34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3" customFormat="1" ht="15.75" x14ac:dyDescent="0.25">
      <c r="A116" s="15"/>
      <c r="B116" s="143" t="s">
        <v>140</v>
      </c>
      <c r="C116" s="144"/>
      <c r="D116" s="145"/>
      <c r="E116" s="15"/>
      <c r="F116" s="258">
        <f>+ROUND(+SUM(F114:F115),0)</f>
        <v>0</v>
      </c>
      <c r="G116" s="257">
        <f>+ROUND(+SUM(G114:G115),0)</f>
        <v>0</v>
      </c>
      <c r="H116" s="15"/>
      <c r="I116" s="258">
        <f>+ROUND(+SUM(I114:I115),0)</f>
        <v>0</v>
      </c>
      <c r="J116" s="257">
        <f>+ROUND(+SUM(J114:J115),0)</f>
        <v>0</v>
      </c>
      <c r="K116" s="223"/>
      <c r="L116" s="258">
        <f>+ROUND(+SUM(L114:L115),0)</f>
        <v>0</v>
      </c>
      <c r="M116" s="257">
        <f>+ROUND(+SUM(M114:M115),0)</f>
        <v>0</v>
      </c>
      <c r="N116" s="223"/>
      <c r="O116" s="377">
        <f>+ROUND(+SUM(O114:O115),0)</f>
        <v>0</v>
      </c>
      <c r="P116" s="378">
        <f>+ROUND(+SUM(P114:P115),0)</f>
        <v>0</v>
      </c>
      <c r="Q116" s="31"/>
      <c r="R116" s="699" t="s">
        <v>219</v>
      </c>
      <c r="S116" s="700"/>
      <c r="T116" s="701"/>
      <c r="U116" s="34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3" customFormat="1" ht="15.75" x14ac:dyDescent="0.25">
      <c r="A117" s="15"/>
      <c r="B117" s="192" t="s">
        <v>90</v>
      </c>
      <c r="C117" s="117"/>
      <c r="D117" s="121"/>
      <c r="E117" s="15"/>
      <c r="F117" s="234"/>
      <c r="G117" s="224"/>
      <c r="H117" s="15"/>
      <c r="I117" s="234"/>
      <c r="J117" s="224"/>
      <c r="K117" s="223"/>
      <c r="L117" s="234"/>
      <c r="M117" s="224"/>
      <c r="N117" s="223"/>
      <c r="O117" s="362"/>
      <c r="P117" s="355"/>
      <c r="Q117" s="31"/>
      <c r="R117" s="338" t="s">
        <v>90</v>
      </c>
      <c r="S117" s="293"/>
      <c r="T117" s="339"/>
      <c r="U117" s="34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3" customFormat="1" ht="15.75" x14ac:dyDescent="0.25">
      <c r="A118" s="15"/>
      <c r="B118" s="193" t="s">
        <v>118</v>
      </c>
      <c r="C118" s="152"/>
      <c r="D118" s="153"/>
      <c r="E118" s="15"/>
      <c r="F118" s="256">
        <v>530</v>
      </c>
      <c r="G118" s="255">
        <v>305</v>
      </c>
      <c r="H118" s="15"/>
      <c r="I118" s="256">
        <v>0</v>
      </c>
      <c r="J118" s="255"/>
      <c r="K118" s="223"/>
      <c r="L118" s="256">
        <v>-89582</v>
      </c>
      <c r="M118" s="255">
        <v>-6777</v>
      </c>
      <c r="N118" s="223"/>
      <c r="O118" s="362">
        <f>+ROUND(+F118+I118+L118,0)</f>
        <v>-89052</v>
      </c>
      <c r="P118" s="355">
        <f>+ROUND(+G118+J118+M118,0)</f>
        <v>-6472</v>
      </c>
      <c r="Q118" s="31"/>
      <c r="R118" s="702" t="s">
        <v>220</v>
      </c>
      <c r="S118" s="703"/>
      <c r="T118" s="704"/>
      <c r="U118" s="34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3" customFormat="1" ht="15.75" x14ac:dyDescent="0.25">
      <c r="A119" s="15"/>
      <c r="B119" s="189" t="s">
        <v>119</v>
      </c>
      <c r="C119" s="150"/>
      <c r="D119" s="151"/>
      <c r="E119" s="15"/>
      <c r="F119" s="230">
        <v>0</v>
      </c>
      <c r="G119" s="229"/>
      <c r="H119" s="15"/>
      <c r="I119" s="230">
        <v>0</v>
      </c>
      <c r="J119" s="229"/>
      <c r="K119" s="223"/>
      <c r="L119" s="230"/>
      <c r="M119" s="229"/>
      <c r="N119" s="223"/>
      <c r="O119" s="357">
        <f>+ROUND(+F119+I119+L119,0)</f>
        <v>0</v>
      </c>
      <c r="P119" s="380">
        <f>+ROUND(+G119+J119+M119,0)</f>
        <v>0</v>
      </c>
      <c r="Q119" s="31"/>
      <c r="R119" s="705" t="s">
        <v>221</v>
      </c>
      <c r="S119" s="706"/>
      <c r="T119" s="707"/>
      <c r="U119" s="34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3" customFormat="1" ht="15.75" x14ac:dyDescent="0.25">
      <c r="A120" s="15"/>
      <c r="B120" s="143" t="s">
        <v>141</v>
      </c>
      <c r="C120" s="144"/>
      <c r="D120" s="145"/>
      <c r="E120" s="15"/>
      <c r="F120" s="258">
        <f>+ROUND(+SUM(F118:F119),0)</f>
        <v>530</v>
      </c>
      <c r="G120" s="257">
        <f>+ROUND(+SUM(G118:G119),0)</f>
        <v>305</v>
      </c>
      <c r="H120" s="15"/>
      <c r="I120" s="258">
        <f>+ROUND(+SUM(I118:I119),0)</f>
        <v>0</v>
      </c>
      <c r="J120" s="257">
        <f>+ROUND(+SUM(J118:J119),0)</f>
        <v>0</v>
      </c>
      <c r="K120" s="223"/>
      <c r="L120" s="258">
        <f>+ROUND(+SUM(L118:L119),0)</f>
        <v>-89582</v>
      </c>
      <c r="M120" s="257">
        <f>+ROUND(+SUM(M118:M119),0)</f>
        <v>-6777</v>
      </c>
      <c r="N120" s="223"/>
      <c r="O120" s="377">
        <f>+ROUND(+SUM(O118:O119),0)</f>
        <v>-89052</v>
      </c>
      <c r="P120" s="378">
        <f>+ROUND(+SUM(P118:P119),0)</f>
        <v>-6472</v>
      </c>
      <c r="Q120" s="31"/>
      <c r="R120" s="699" t="s">
        <v>222</v>
      </c>
      <c r="S120" s="700"/>
      <c r="T120" s="701"/>
      <c r="U120" s="34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3" customFormat="1" ht="9.75" customHeight="1" x14ac:dyDescent="0.25">
      <c r="A121" s="15"/>
      <c r="B121" s="165"/>
      <c r="C121" s="166"/>
      <c r="D121" s="167"/>
      <c r="E121" s="15"/>
      <c r="F121" s="264"/>
      <c r="G121" s="263"/>
      <c r="H121" s="15"/>
      <c r="I121" s="264"/>
      <c r="J121" s="263"/>
      <c r="K121" s="223"/>
      <c r="L121" s="264"/>
      <c r="M121" s="263"/>
      <c r="N121" s="223"/>
      <c r="O121" s="357"/>
      <c r="P121" s="380"/>
      <c r="Q121" s="31"/>
      <c r="R121" s="321"/>
      <c r="S121" s="322"/>
      <c r="T121" s="323"/>
      <c r="U121" s="34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3" customFormat="1" ht="16.5" thickBot="1" x14ac:dyDescent="0.3">
      <c r="A122" s="15"/>
      <c r="B122" s="203" t="s">
        <v>143</v>
      </c>
      <c r="C122" s="179"/>
      <c r="D122" s="180"/>
      <c r="E122" s="15"/>
      <c r="F122" s="265">
        <f>+ROUND(F108+F112+F116+F120,0)</f>
        <v>530</v>
      </c>
      <c r="G122" s="268">
        <f>+ROUND(G108+G112+G116+G120,0)</f>
        <v>305</v>
      </c>
      <c r="H122" s="15"/>
      <c r="I122" s="265">
        <f>+ROUND(I108+I112+I116+I120,0)</f>
        <v>0</v>
      </c>
      <c r="J122" s="268">
        <f>+ROUND(J108+J112+J116+J120,0)</f>
        <v>0</v>
      </c>
      <c r="K122" s="223"/>
      <c r="L122" s="265">
        <f>+ROUND(L108+L112+L116+L120,0)</f>
        <v>-89582</v>
      </c>
      <c r="M122" s="268">
        <f>+ROUND(M108+M112+M116+M120,0)</f>
        <v>-6777</v>
      </c>
      <c r="N122" s="223"/>
      <c r="O122" s="381">
        <f>+ROUND(O108+O112+O116+O120,0)</f>
        <v>-89052</v>
      </c>
      <c r="P122" s="388">
        <f>+ROUND(P108+P112+P116+P120,0)</f>
        <v>-6472</v>
      </c>
      <c r="Q122" s="31"/>
      <c r="R122" s="759" t="s">
        <v>223</v>
      </c>
      <c r="S122" s="760"/>
      <c r="T122" s="761"/>
      <c r="U122" s="35"/>
      <c r="V122" s="8"/>
      <c r="W122" s="8"/>
      <c r="X122" s="8"/>
      <c r="Y122" s="8"/>
      <c r="Z122" s="8"/>
      <c r="AA122" s="8"/>
      <c r="AB122" s="9"/>
      <c r="AC122" s="8"/>
      <c r="AD122" s="8"/>
    </row>
    <row r="123" spans="1:30" s="3" customFormat="1" ht="15.75" x14ac:dyDescent="0.25">
      <c r="A123" s="15"/>
      <c r="B123" s="190" t="s">
        <v>116</v>
      </c>
      <c r="C123" s="132"/>
      <c r="D123" s="133"/>
      <c r="E123" s="15"/>
      <c r="F123" s="234"/>
      <c r="G123" s="224"/>
      <c r="H123" s="15"/>
      <c r="I123" s="234"/>
      <c r="J123" s="224"/>
      <c r="K123" s="223"/>
      <c r="L123" s="234"/>
      <c r="M123" s="224"/>
      <c r="N123" s="223"/>
      <c r="O123" s="362"/>
      <c r="P123" s="355"/>
      <c r="Q123" s="31"/>
      <c r="R123" s="333" t="s">
        <v>116</v>
      </c>
      <c r="S123" s="292"/>
      <c r="T123" s="334"/>
      <c r="U123" s="34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3" customFormat="1" ht="15.75" x14ac:dyDescent="0.25">
      <c r="A124" s="15"/>
      <c r="B124" s="193" t="s">
        <v>88</v>
      </c>
      <c r="C124" s="152"/>
      <c r="D124" s="153"/>
      <c r="E124" s="15"/>
      <c r="F124" s="226"/>
      <c r="G124" s="225"/>
      <c r="H124" s="15"/>
      <c r="I124" s="226"/>
      <c r="J124" s="225"/>
      <c r="K124" s="223"/>
      <c r="L124" s="226"/>
      <c r="M124" s="225"/>
      <c r="N124" s="223"/>
      <c r="O124" s="361">
        <f t="shared" ref="O124:P128" si="7">+ROUND(+F124+I124+L124,0)</f>
        <v>0</v>
      </c>
      <c r="P124" s="374">
        <f t="shared" si="7"/>
        <v>0</v>
      </c>
      <c r="Q124" s="31"/>
      <c r="R124" s="702" t="s">
        <v>224</v>
      </c>
      <c r="S124" s="703"/>
      <c r="T124" s="704"/>
      <c r="U124" s="34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s="3" customFormat="1" ht="15.75" x14ac:dyDescent="0.25">
      <c r="A125" s="15"/>
      <c r="B125" s="188" t="s">
        <v>117</v>
      </c>
      <c r="C125" s="148"/>
      <c r="D125" s="149"/>
      <c r="E125" s="15"/>
      <c r="F125" s="230">
        <v>34439089</v>
      </c>
      <c r="G125" s="229">
        <v>-123</v>
      </c>
      <c r="H125" s="15"/>
      <c r="I125" s="230">
        <v>0</v>
      </c>
      <c r="J125" s="229"/>
      <c r="K125" s="223"/>
      <c r="L125" s="230"/>
      <c r="M125" s="229"/>
      <c r="N125" s="223"/>
      <c r="O125" s="357">
        <f t="shared" si="7"/>
        <v>34439089</v>
      </c>
      <c r="P125" s="380">
        <f t="shared" si="7"/>
        <v>-123</v>
      </c>
      <c r="Q125" s="31"/>
      <c r="R125" s="705" t="s">
        <v>225</v>
      </c>
      <c r="S125" s="706"/>
      <c r="T125" s="707"/>
      <c r="U125" s="34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3" customFormat="1" ht="15.75" x14ac:dyDescent="0.25">
      <c r="A126" s="15"/>
      <c r="B126" s="188" t="s">
        <v>147</v>
      </c>
      <c r="C126" s="148"/>
      <c r="D126" s="149"/>
      <c r="E126" s="15"/>
      <c r="F126" s="230">
        <f>-2208473-10938</f>
        <v>-2219411</v>
      </c>
      <c r="G126" s="229">
        <v>-1251448</v>
      </c>
      <c r="H126" s="15"/>
      <c r="I126" s="230">
        <v>2233755</v>
      </c>
      <c r="J126" s="229">
        <v>1272272</v>
      </c>
      <c r="K126" s="223"/>
      <c r="L126" s="230"/>
      <c r="M126" s="229"/>
      <c r="N126" s="223"/>
      <c r="O126" s="357">
        <f t="shared" si="7"/>
        <v>14344</v>
      </c>
      <c r="P126" s="380">
        <f t="shared" si="7"/>
        <v>20824</v>
      </c>
      <c r="Q126" s="31"/>
      <c r="R126" s="782" t="s">
        <v>286</v>
      </c>
      <c r="S126" s="783"/>
      <c r="T126" s="784"/>
      <c r="U126" s="34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3" customFormat="1" ht="15.75" x14ac:dyDescent="0.25">
      <c r="A127" s="15"/>
      <c r="B127" s="500" t="s">
        <v>281</v>
      </c>
      <c r="C127" s="498"/>
      <c r="D127" s="499"/>
      <c r="E127" s="15"/>
      <c r="F127" s="509"/>
      <c r="G127" s="510"/>
      <c r="H127" s="15"/>
      <c r="I127" s="507"/>
      <c r="J127" s="508"/>
      <c r="K127" s="223"/>
      <c r="L127" s="507"/>
      <c r="M127" s="508"/>
      <c r="N127" s="223"/>
      <c r="O127" s="505"/>
      <c r="P127" s="506"/>
      <c r="Q127" s="31"/>
      <c r="R127" s="768" t="s">
        <v>282</v>
      </c>
      <c r="S127" s="769"/>
      <c r="T127" s="770"/>
      <c r="U127" s="34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3" customFormat="1" ht="15.75" x14ac:dyDescent="0.25">
      <c r="A128" s="15"/>
      <c r="B128" s="206" t="s">
        <v>120</v>
      </c>
      <c r="C128" s="170"/>
      <c r="D128" s="171"/>
      <c r="E128" s="15"/>
      <c r="F128" s="501"/>
      <c r="G128" s="502"/>
      <c r="H128" s="15"/>
      <c r="I128" s="501"/>
      <c r="J128" s="502"/>
      <c r="K128" s="223"/>
      <c r="L128" s="501"/>
      <c r="M128" s="502"/>
      <c r="N128" s="223"/>
      <c r="O128" s="503">
        <f t="shared" si="7"/>
        <v>0</v>
      </c>
      <c r="P128" s="504">
        <f t="shared" si="7"/>
        <v>0</v>
      </c>
      <c r="Q128" s="31"/>
      <c r="R128" s="785" t="s">
        <v>226</v>
      </c>
      <c r="S128" s="786"/>
      <c r="T128" s="787"/>
      <c r="U128" s="34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3" customFormat="1" ht="16.5" thickBot="1" x14ac:dyDescent="0.3">
      <c r="A129" s="15"/>
      <c r="B129" s="204" t="s">
        <v>232</v>
      </c>
      <c r="C129" s="138"/>
      <c r="D129" s="139"/>
      <c r="E129" s="15"/>
      <c r="F129" s="267">
        <f>+ROUND(+SUM(F124,F125,F126,F128),0)</f>
        <v>32219678</v>
      </c>
      <c r="G129" s="266">
        <f>+ROUND(+SUM(G124,G125,G126,G128),0)</f>
        <v>-1251571</v>
      </c>
      <c r="H129" s="15"/>
      <c r="I129" s="267">
        <f>+ROUND(+SUM(I124,I125,I126,I128),0)</f>
        <v>2233755</v>
      </c>
      <c r="J129" s="266">
        <f>+ROUND(+SUM(J124,J125,J126,J128),0)</f>
        <v>1272272</v>
      </c>
      <c r="K129" s="223"/>
      <c r="L129" s="267">
        <f>+ROUND(+SUM(L124,L125,L126,L128),0)</f>
        <v>0</v>
      </c>
      <c r="M129" s="266">
        <f>+ROUND(+SUM(M124,M125,M126,M128),0)</f>
        <v>0</v>
      </c>
      <c r="N129" s="223"/>
      <c r="O129" s="382">
        <f>+ROUND(+SUM(O124,O125,O126,O128),0)</f>
        <v>34453433</v>
      </c>
      <c r="P129" s="383">
        <f>+ROUND(+SUM(P124,P125,P126,P128),0)</f>
        <v>20701</v>
      </c>
      <c r="Q129" s="31"/>
      <c r="R129" s="779" t="s">
        <v>227</v>
      </c>
      <c r="S129" s="780"/>
      <c r="T129" s="781"/>
      <c r="U129" s="35"/>
      <c r="V129" s="8"/>
      <c r="W129" s="8"/>
      <c r="X129" s="8"/>
      <c r="Y129" s="8"/>
      <c r="Z129" s="8"/>
      <c r="AA129" s="8"/>
      <c r="AB129" s="9"/>
      <c r="AC129" s="8"/>
      <c r="AD129" s="8"/>
    </row>
    <row r="130" spans="1:30" s="3" customFormat="1" ht="15.75" x14ac:dyDescent="0.25">
      <c r="A130" s="15"/>
      <c r="B130" s="190" t="s">
        <v>292</v>
      </c>
      <c r="C130" s="132"/>
      <c r="D130" s="133"/>
      <c r="E130" s="15"/>
      <c r="F130" s="234"/>
      <c r="G130" s="224"/>
      <c r="H130" s="15"/>
      <c r="I130" s="234"/>
      <c r="J130" s="224"/>
      <c r="K130" s="223"/>
      <c r="L130" s="234"/>
      <c r="M130" s="224"/>
      <c r="N130" s="223"/>
      <c r="O130" s="362"/>
      <c r="P130" s="355"/>
      <c r="Q130" s="31"/>
      <c r="R130" s="333" t="str">
        <f>+B130</f>
        <v xml:space="preserve"> И. ИЗМЕНЕНИЕ НА ПАРИЧНИ СРЕДСТВА - КАСОВО ИЗПЪЛНЕНИЕ</v>
      </c>
      <c r="S130" s="292"/>
      <c r="T130" s="334"/>
      <c r="U130" s="34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3" customFormat="1" ht="15.75" x14ac:dyDescent="0.25">
      <c r="A131" s="15"/>
      <c r="B131" s="193" t="s">
        <v>106</v>
      </c>
      <c r="C131" s="152"/>
      <c r="D131" s="153"/>
      <c r="E131" s="15"/>
      <c r="F131" s="226">
        <v>0</v>
      </c>
      <c r="G131" s="225"/>
      <c r="H131" s="15"/>
      <c r="I131" s="226">
        <v>0</v>
      </c>
      <c r="J131" s="225"/>
      <c r="K131" s="223"/>
      <c r="L131" s="226">
        <v>515146</v>
      </c>
      <c r="M131" s="225">
        <v>521923</v>
      </c>
      <c r="N131" s="223"/>
      <c r="O131" s="361">
        <f t="shared" ref="O131:P133" si="8">+ROUND(+F131+I131+L131,0)</f>
        <v>515146</v>
      </c>
      <c r="P131" s="374">
        <f t="shared" si="8"/>
        <v>521923</v>
      </c>
      <c r="Q131" s="31"/>
      <c r="R131" s="702" t="s">
        <v>228</v>
      </c>
      <c r="S131" s="703"/>
      <c r="T131" s="704"/>
      <c r="U131" s="34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3" customFormat="1" ht="15.75" x14ac:dyDescent="0.25">
      <c r="A132" s="15"/>
      <c r="B132" s="450" t="s">
        <v>291</v>
      </c>
      <c r="C132" s="148"/>
      <c r="D132" s="149"/>
      <c r="E132" s="15"/>
      <c r="F132" s="230"/>
      <c r="G132" s="229"/>
      <c r="H132" s="15"/>
      <c r="I132" s="230"/>
      <c r="J132" s="229"/>
      <c r="K132" s="223"/>
      <c r="L132" s="230"/>
      <c r="M132" s="229"/>
      <c r="N132" s="223"/>
      <c r="O132" s="357">
        <f t="shared" si="8"/>
        <v>0</v>
      </c>
      <c r="P132" s="380">
        <f t="shared" si="8"/>
        <v>0</v>
      </c>
      <c r="Q132" s="31"/>
      <c r="R132" s="705" t="s">
        <v>229</v>
      </c>
      <c r="S132" s="706"/>
      <c r="T132" s="707"/>
      <c r="U132" s="34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3" customFormat="1" ht="15.75" x14ac:dyDescent="0.25">
      <c r="A133" s="15"/>
      <c r="B133" s="207" t="s">
        <v>113</v>
      </c>
      <c r="C133" s="172"/>
      <c r="D133" s="173"/>
      <c r="E133" s="15"/>
      <c r="F133" s="230">
        <v>9239</v>
      </c>
      <c r="G133" s="229"/>
      <c r="H133" s="15"/>
      <c r="I133" s="230">
        <v>0</v>
      </c>
      <c r="J133" s="229"/>
      <c r="K133" s="223"/>
      <c r="L133" s="230">
        <v>425564</v>
      </c>
      <c r="M133" s="229">
        <v>515146</v>
      </c>
      <c r="N133" s="223"/>
      <c r="O133" s="357">
        <f t="shared" si="8"/>
        <v>434803</v>
      </c>
      <c r="P133" s="380">
        <f t="shared" si="8"/>
        <v>515146</v>
      </c>
      <c r="Q133" s="31"/>
      <c r="R133" s="776" t="s">
        <v>230</v>
      </c>
      <c r="S133" s="777"/>
      <c r="T133" s="778"/>
      <c r="U133" s="34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3" customFormat="1" ht="16.5" thickBot="1" x14ac:dyDescent="0.3">
      <c r="A134" s="15"/>
      <c r="B134" s="528" t="s">
        <v>293</v>
      </c>
      <c r="C134" s="174"/>
      <c r="D134" s="175"/>
      <c r="E134" s="15"/>
      <c r="F134" s="272">
        <f>+ROUND(+F133-F131-F132,0)</f>
        <v>9239</v>
      </c>
      <c r="G134" s="271">
        <f>+ROUND(+G133-G131-G132,0)</f>
        <v>0</v>
      </c>
      <c r="H134" s="15"/>
      <c r="I134" s="272">
        <f>+ROUND(+I133-I131-I132,0)</f>
        <v>0</v>
      </c>
      <c r="J134" s="271">
        <f>+ROUND(+J133-J131-J132,0)</f>
        <v>0</v>
      </c>
      <c r="K134" s="223"/>
      <c r="L134" s="272">
        <f>+ROUND(+L133-L131-L132,0)</f>
        <v>-89582</v>
      </c>
      <c r="M134" s="271">
        <f>+ROUND(+M133-M131-M132,0)</f>
        <v>-6777</v>
      </c>
      <c r="N134" s="223"/>
      <c r="O134" s="390">
        <f>+ROUND(+O133-O131-O132,0)</f>
        <v>-80343</v>
      </c>
      <c r="P134" s="391">
        <f>+ROUND(+P133-P131-P132,0)</f>
        <v>-6777</v>
      </c>
      <c r="Q134" s="31"/>
      <c r="R134" s="773" t="s">
        <v>295</v>
      </c>
      <c r="S134" s="774"/>
      <c r="T134" s="775"/>
      <c r="U134" s="35"/>
      <c r="V134" s="8"/>
      <c r="W134" s="8"/>
      <c r="X134" s="8"/>
      <c r="Y134" s="8"/>
      <c r="Z134" s="8"/>
      <c r="AA134" s="8"/>
      <c r="AB134" s="9"/>
      <c r="AC134" s="8"/>
      <c r="AD134" s="8"/>
    </row>
    <row r="135" spans="1:30" s="3" customFormat="1" ht="19.5" customHeight="1" thickTop="1" x14ac:dyDescent="0.25">
      <c r="A135" s="15"/>
      <c r="B135" s="695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695"/>
      <c r="D135" s="695"/>
      <c r="E135" s="15"/>
      <c r="F135" s="468">
        <f>+ROUND(F85,0)+ROUND(F86,0)</f>
        <v>0</v>
      </c>
      <c r="G135" s="471">
        <f>+ROUND(G85,0)+ROUND(G86,0)</f>
        <v>0</v>
      </c>
      <c r="H135" s="125"/>
      <c r="I135" s="468">
        <f>+ROUND(I85,0)+ROUND(I86,0)</f>
        <v>0</v>
      </c>
      <c r="J135" s="471">
        <f>+ROUND(J85,0)+ROUND(J86,0)</f>
        <v>0</v>
      </c>
      <c r="K135" s="469"/>
      <c r="L135" s="468">
        <f>+ROUND(L85,0)+ROUND(L86,0)</f>
        <v>0</v>
      </c>
      <c r="M135" s="471">
        <f>+ROUND(M85,0)+ROUND(M86,0)</f>
        <v>0</v>
      </c>
      <c r="N135" s="469"/>
      <c r="O135" s="470">
        <f>+ROUND(O85,0)+ROUND(O86,0)</f>
        <v>0</v>
      </c>
      <c r="P135" s="471">
        <f>+ROUND(P85,0)+ROUND(P86,0)</f>
        <v>0</v>
      </c>
      <c r="Q135" s="33"/>
      <c r="R135" s="217"/>
      <c r="S135" s="217"/>
      <c r="T135" s="217"/>
      <c r="U135" s="35"/>
      <c r="V135" s="8"/>
      <c r="W135" s="8"/>
      <c r="X135" s="8"/>
      <c r="Y135" s="8"/>
      <c r="Z135" s="8"/>
      <c r="AA135" s="8"/>
      <c r="AB135" s="9"/>
      <c r="AC135" s="8"/>
      <c r="AD135" s="8"/>
    </row>
    <row r="136" spans="1:30" s="3" customFormat="1" ht="15.75" x14ac:dyDescent="0.25">
      <c r="A136" s="15"/>
      <c r="B136" s="514" t="s">
        <v>294</v>
      </c>
      <c r="C136" s="515"/>
      <c r="D136" s="516"/>
      <c r="E136" s="15"/>
      <c r="F136" s="233"/>
      <c r="G136" s="222"/>
      <c r="H136" s="15"/>
      <c r="I136" s="233"/>
      <c r="J136" s="222"/>
      <c r="K136" s="223"/>
      <c r="L136" s="233"/>
      <c r="M136" s="222"/>
      <c r="N136" s="223"/>
      <c r="O136" s="360"/>
      <c r="P136" s="353"/>
      <c r="Q136" s="31"/>
      <c r="R136" s="517" t="str">
        <f>+B136</f>
        <v>К. ДРУГИ ИЗМЕНЕНИЯ - АКРЕДИТИВНИ И ДРУГИ СМЕТКИ</v>
      </c>
      <c r="S136" s="518"/>
      <c r="T136" s="519"/>
      <c r="U136" s="34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3" customFormat="1" ht="15.75" x14ac:dyDescent="0.25">
      <c r="A137" s="15"/>
      <c r="B137" s="193" t="s">
        <v>289</v>
      </c>
      <c r="C137" s="152"/>
      <c r="D137" s="153"/>
      <c r="E137" s="15"/>
      <c r="F137" s="226"/>
      <c r="G137" s="225"/>
      <c r="H137" s="15"/>
      <c r="I137" s="226"/>
      <c r="J137" s="225"/>
      <c r="K137" s="223"/>
      <c r="L137" s="226"/>
      <c r="M137" s="225"/>
      <c r="N137" s="223"/>
      <c r="O137" s="361">
        <f t="shared" ref="O137:P139" si="9">+ROUND(+F137+I137+L137,0)</f>
        <v>0</v>
      </c>
      <c r="P137" s="374">
        <f t="shared" si="9"/>
        <v>0</v>
      </c>
      <c r="Q137" s="31"/>
      <c r="R137" s="677" t="s">
        <v>309</v>
      </c>
      <c r="S137" s="678"/>
      <c r="T137" s="679"/>
      <c r="U137" s="34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3" customFormat="1" ht="15.75" x14ac:dyDescent="0.25">
      <c r="A138" s="15"/>
      <c r="B138" s="450" t="s">
        <v>297</v>
      </c>
      <c r="C138" s="148"/>
      <c r="D138" s="149"/>
      <c r="E138" s="15"/>
      <c r="F138" s="230"/>
      <c r="G138" s="229"/>
      <c r="H138" s="15"/>
      <c r="I138" s="230"/>
      <c r="J138" s="229"/>
      <c r="K138" s="223"/>
      <c r="L138" s="230"/>
      <c r="M138" s="229"/>
      <c r="N138" s="223"/>
      <c r="O138" s="357">
        <f t="shared" si="9"/>
        <v>0</v>
      </c>
      <c r="P138" s="380">
        <f t="shared" si="9"/>
        <v>0</v>
      </c>
      <c r="Q138" s="31"/>
      <c r="R138" s="680" t="s">
        <v>306</v>
      </c>
      <c r="S138" s="681"/>
      <c r="T138" s="682"/>
      <c r="U138" s="34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3" customFormat="1" ht="15.75" x14ac:dyDescent="0.25">
      <c r="A139" s="15"/>
      <c r="B139" s="207" t="s">
        <v>290</v>
      </c>
      <c r="C139" s="172"/>
      <c r="D139" s="173"/>
      <c r="E139" s="15"/>
      <c r="F139" s="230"/>
      <c r="G139" s="229"/>
      <c r="H139" s="15"/>
      <c r="I139" s="230"/>
      <c r="J139" s="229"/>
      <c r="K139" s="223"/>
      <c r="L139" s="230"/>
      <c r="M139" s="229"/>
      <c r="N139" s="223"/>
      <c r="O139" s="357">
        <f t="shared" si="9"/>
        <v>0</v>
      </c>
      <c r="P139" s="380">
        <f t="shared" si="9"/>
        <v>0</v>
      </c>
      <c r="Q139" s="31"/>
      <c r="R139" s="683" t="s">
        <v>305</v>
      </c>
      <c r="S139" s="684"/>
      <c r="T139" s="685"/>
      <c r="U139" s="34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s="3" customFormat="1" ht="16.5" thickBot="1" x14ac:dyDescent="0.3">
      <c r="A140" s="15"/>
      <c r="B140" s="528" t="s">
        <v>310</v>
      </c>
      <c r="C140" s="174"/>
      <c r="D140" s="175"/>
      <c r="E140" s="15"/>
      <c r="F140" s="272">
        <f>+ROUND(+F139-F137-F138,0)</f>
        <v>0</v>
      </c>
      <c r="G140" s="271">
        <f>+ROUND(+G139-G137-G138,0)</f>
        <v>0</v>
      </c>
      <c r="H140" s="15"/>
      <c r="I140" s="272">
        <f>+ROUND(+I139-I137-I138,0)</f>
        <v>0</v>
      </c>
      <c r="J140" s="271">
        <f>+ROUND(+J139-J137-J138,0)</f>
        <v>0</v>
      </c>
      <c r="K140" s="223"/>
      <c r="L140" s="272">
        <f>+ROUND(+L139-L137-L138,0)</f>
        <v>0</v>
      </c>
      <c r="M140" s="271">
        <f>+ROUND(+M139-M137-M138,0)</f>
        <v>0</v>
      </c>
      <c r="N140" s="223"/>
      <c r="O140" s="390">
        <f>+ROUND(+O139-O137-O138,0)</f>
        <v>0</v>
      </c>
      <c r="P140" s="391">
        <f>+ROUND(+P139-P137-P138,0)</f>
        <v>0</v>
      </c>
      <c r="Q140" s="31"/>
      <c r="R140" s="686" t="s">
        <v>296</v>
      </c>
      <c r="S140" s="687"/>
      <c r="T140" s="688"/>
      <c r="U140" s="35"/>
      <c r="V140" s="8"/>
      <c r="W140" s="8"/>
      <c r="X140" s="8"/>
      <c r="Y140" s="8"/>
      <c r="Z140" s="8"/>
      <c r="AA140" s="8"/>
      <c r="AB140" s="9"/>
      <c r="AC140" s="8"/>
      <c r="AD140" s="8"/>
    </row>
    <row r="141" spans="1:30" s="3" customFormat="1" ht="17.25" customHeight="1" thickTop="1" thickBot="1" x14ac:dyDescent="0.3">
      <c r="A141" s="15"/>
      <c r="B141" s="520"/>
      <c r="C141" s="521"/>
      <c r="D141" s="526"/>
      <c r="E141" s="15"/>
      <c r="F141" s="527"/>
      <c r="G141" s="523"/>
      <c r="H141" s="15"/>
      <c r="I141" s="522"/>
      <c r="J141" s="523"/>
      <c r="K141" s="524"/>
      <c r="L141" s="522"/>
      <c r="M141" s="523"/>
      <c r="N141" s="524"/>
      <c r="O141" s="522"/>
      <c r="P141" s="525"/>
      <c r="Q141" s="31"/>
      <c r="R141" s="321"/>
      <c r="S141" s="322"/>
      <c r="T141" s="323"/>
      <c r="U141" s="34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3" customFormat="1" ht="16.5" thickBot="1" x14ac:dyDescent="0.3">
      <c r="A142" s="15"/>
      <c r="B142" s="529" t="s">
        <v>301</v>
      </c>
      <c r="C142" s="530"/>
      <c r="D142" s="531"/>
      <c r="E142" s="15"/>
      <c r="F142" s="532">
        <f>+F134+F140</f>
        <v>9239</v>
      </c>
      <c r="G142" s="533">
        <f>+G134+G140</f>
        <v>0</v>
      </c>
      <c r="H142" s="15"/>
      <c r="I142" s="532">
        <f>+I134+I140</f>
        <v>0</v>
      </c>
      <c r="J142" s="533">
        <f>+J134+J140</f>
        <v>0</v>
      </c>
      <c r="K142" s="223"/>
      <c r="L142" s="532">
        <f>+L134+L140</f>
        <v>-89582</v>
      </c>
      <c r="M142" s="533">
        <f>+M134+M140</f>
        <v>-6777</v>
      </c>
      <c r="N142" s="223"/>
      <c r="O142" s="390">
        <f>+O134+O140</f>
        <v>-80343</v>
      </c>
      <c r="P142" s="391">
        <f>+P134+P140</f>
        <v>-6777</v>
      </c>
      <c r="Q142" s="31"/>
      <c r="R142" s="689" t="s">
        <v>298</v>
      </c>
      <c r="S142" s="690"/>
      <c r="T142" s="691"/>
      <c r="U142" s="35"/>
      <c r="V142" s="8"/>
      <c r="W142" s="8"/>
      <c r="X142" s="8"/>
      <c r="Y142" s="8"/>
      <c r="Z142" s="8"/>
      <c r="AA142" s="8"/>
      <c r="AB142" s="9"/>
      <c r="AC142" s="8"/>
      <c r="AD142" s="8"/>
    </row>
    <row r="143" spans="1:30" s="3" customFormat="1" ht="19.5" customHeight="1" thickTop="1" x14ac:dyDescent="0.25">
      <c r="A143" s="15"/>
      <c r="B143" s="513"/>
      <c r="C143" s="513"/>
      <c r="D143" s="513"/>
      <c r="E143" s="15"/>
      <c r="F143" s="417"/>
      <c r="G143" s="417"/>
      <c r="H143" s="15"/>
      <c r="I143" s="417"/>
      <c r="J143" s="417"/>
      <c r="K143" s="16"/>
      <c r="L143" s="417"/>
      <c r="M143" s="417"/>
      <c r="N143" s="16"/>
      <c r="O143" s="417"/>
      <c r="P143" s="417"/>
      <c r="Q143" s="33"/>
      <c r="R143" s="534"/>
      <c r="S143" s="534"/>
      <c r="T143" s="534"/>
      <c r="U143" s="13"/>
      <c r="V143" s="8"/>
      <c r="W143" s="8"/>
      <c r="X143" s="8"/>
      <c r="Y143" s="8"/>
      <c r="Z143" s="8"/>
      <c r="AA143" s="8"/>
      <c r="AB143" s="9"/>
      <c r="AC143" s="8"/>
      <c r="AD143" s="8"/>
    </row>
    <row r="144" spans="1:30" s="3" customFormat="1" ht="19.5" customHeight="1" x14ac:dyDescent="0.25">
      <c r="A144" s="15"/>
      <c r="B144" s="416"/>
      <c r="C144" s="416"/>
      <c r="D144" s="416"/>
      <c r="E144" s="416"/>
      <c r="F144" s="511">
        <f>+IF(F145&lt;&gt;0,"ГРЕШКА - ред 127",0)</f>
        <v>0</v>
      </c>
      <c r="G144" s="511">
        <f>+IF(G145&lt;&gt;0,"ГРЕШКА - ред 127",0)</f>
        <v>0</v>
      </c>
      <c r="H144" s="15"/>
      <c r="I144" s="417"/>
      <c r="J144" s="417"/>
      <c r="K144" s="16"/>
      <c r="L144" s="417"/>
      <c r="M144" s="417"/>
      <c r="N144" s="16"/>
      <c r="O144" s="417"/>
      <c r="P144" s="417"/>
      <c r="Q144" s="33"/>
      <c r="R144" s="218"/>
      <c r="S144" s="218"/>
      <c r="T144" s="218"/>
      <c r="U144" s="10"/>
      <c r="V144" s="8"/>
      <c r="W144" s="8"/>
      <c r="X144" s="8"/>
      <c r="Y144" s="8"/>
      <c r="Z144" s="8"/>
      <c r="AA144" s="8"/>
      <c r="AB144" s="9"/>
      <c r="AC144" s="8"/>
      <c r="AD144" s="8"/>
    </row>
    <row r="145" spans="1:30" s="3" customFormat="1" ht="19.5" customHeight="1" x14ac:dyDescent="0.25">
      <c r="A145" s="15"/>
      <c r="B145" s="416"/>
      <c r="C145" s="416"/>
      <c r="D145" s="416"/>
      <c r="E145" s="416"/>
      <c r="F145" s="511">
        <f>+IF(AND($M$1&lt;&gt;9900,F127&lt;&gt;0),F127,0)</f>
        <v>0</v>
      </c>
      <c r="G145" s="511">
        <f>+IF(AND($M$1&lt;&gt;9900,G127&lt;&gt;0),G127,0)</f>
        <v>0</v>
      </c>
      <c r="H145" s="15"/>
      <c r="I145" s="417"/>
      <c r="J145" s="417"/>
      <c r="K145" s="16"/>
      <c r="L145" s="417"/>
      <c r="M145" s="417"/>
      <c r="N145" s="16"/>
      <c r="O145" s="417"/>
      <c r="P145" s="417"/>
      <c r="Q145" s="33"/>
      <c r="R145" s="218"/>
      <c r="S145" s="218"/>
      <c r="T145" s="218"/>
      <c r="U145" s="10"/>
      <c r="V145" s="8"/>
      <c r="W145" s="8"/>
      <c r="X145" s="8"/>
      <c r="Y145" s="8"/>
      <c r="Z145" s="8"/>
      <c r="AA145" s="8"/>
      <c r="AB145" s="9"/>
      <c r="AC145" s="8"/>
      <c r="AD145" s="8"/>
    </row>
    <row r="146" spans="1:30" s="3" customFormat="1" ht="11.25" customHeight="1" x14ac:dyDescent="0.25">
      <c r="A146" s="13"/>
      <c r="B146" s="416"/>
      <c r="C146" s="416"/>
      <c r="D146" s="416"/>
      <c r="E146" s="416"/>
      <c r="F146" s="417"/>
      <c r="G146" s="417"/>
      <c r="H146" s="15"/>
      <c r="I146" s="417"/>
      <c r="J146" s="417"/>
      <c r="K146" s="16"/>
      <c r="L146" s="417"/>
      <c r="M146" s="417"/>
      <c r="N146" s="16"/>
      <c r="O146" s="417"/>
      <c r="P146" s="417"/>
      <c r="Q146" s="33"/>
      <c r="R146" s="218"/>
      <c r="S146" s="218"/>
      <c r="T146" s="218"/>
      <c r="U146" s="10"/>
      <c r="V146" s="8"/>
      <c r="W146" s="8"/>
      <c r="X146" s="8"/>
      <c r="Y146" s="8"/>
      <c r="Z146" s="8"/>
      <c r="AA146" s="8"/>
      <c r="AB146" s="9"/>
      <c r="AC146" s="8"/>
      <c r="AD146" s="8"/>
    </row>
    <row r="147" spans="1:30" s="3" customFormat="1" ht="19.5" customHeight="1" x14ac:dyDescent="0.3">
      <c r="A147" s="13"/>
      <c r="B147" s="29" t="s">
        <v>7</v>
      </c>
      <c r="C147" s="185">
        <v>17102025</v>
      </c>
      <c r="D147" s="31" t="s">
        <v>6</v>
      </c>
      <c r="E147" s="15"/>
      <c r="F147" s="418"/>
      <c r="G147" s="418"/>
      <c r="H147" s="15"/>
      <c r="I147" s="103"/>
      <c r="J147" s="103" t="s">
        <v>121</v>
      </c>
      <c r="K147" s="16"/>
      <c r="L147" s="417"/>
      <c r="M147" s="345"/>
      <c r="N147" s="345"/>
      <c r="O147" s="345"/>
      <c r="P147" s="344"/>
      <c r="Q147" s="33"/>
      <c r="R147" s="218"/>
      <c r="S147" s="218"/>
      <c r="T147" s="218"/>
      <c r="U147" s="10"/>
      <c r="V147" s="8"/>
      <c r="W147" s="8"/>
      <c r="X147" s="8"/>
      <c r="Y147" s="8"/>
      <c r="Z147" s="8"/>
      <c r="AA147" s="8"/>
      <c r="AB147" s="9"/>
      <c r="AC147" s="8"/>
      <c r="AD147" s="8"/>
    </row>
    <row r="148" spans="1:30" s="3" customFormat="1" ht="13.5" customHeight="1" x14ac:dyDescent="0.3">
      <c r="A148" s="13"/>
      <c r="B148" s="29"/>
      <c r="C148" s="31"/>
      <c r="D148" s="342" t="s">
        <v>234</v>
      </c>
      <c r="E148" s="15"/>
      <c r="F148" s="692"/>
      <c r="G148" s="693"/>
      <c r="H148" s="693"/>
      <c r="I148" s="694"/>
      <c r="J148" s="342"/>
      <c r="K148" s="16"/>
      <c r="L148" s="342" t="s">
        <v>234</v>
      </c>
      <c r="M148" s="692"/>
      <c r="N148" s="693"/>
      <c r="O148" s="693"/>
      <c r="P148" s="694"/>
      <c r="Q148" s="33"/>
      <c r="R148" s="218"/>
      <c r="S148" s="218"/>
      <c r="T148" s="218"/>
      <c r="U148" s="10"/>
      <c r="V148" s="8"/>
      <c r="W148" s="8"/>
      <c r="X148" s="8"/>
      <c r="Y148" s="8"/>
      <c r="Z148" s="8"/>
      <c r="AA148" s="8"/>
      <c r="AB148" s="9"/>
      <c r="AC148" s="8"/>
      <c r="AD148" s="8"/>
    </row>
    <row r="149" spans="1:30" s="3" customFormat="1" ht="23.25" customHeight="1" thickBot="1" x14ac:dyDescent="0.25">
      <c r="A149" s="10"/>
      <c r="B149" s="10"/>
      <c r="C149" s="10"/>
      <c r="D149" s="10"/>
      <c r="F149" s="11"/>
      <c r="G149" s="11"/>
      <c r="I149" s="11"/>
      <c r="J149" s="11"/>
      <c r="K149" s="11"/>
      <c r="L149" s="11"/>
      <c r="M149" s="11"/>
      <c r="N149" s="11"/>
      <c r="O149" s="11"/>
      <c r="P149" s="11"/>
      <c r="Q149" s="10"/>
      <c r="R149" s="218"/>
      <c r="S149" s="218"/>
      <c r="T149" s="218"/>
      <c r="U149" s="10"/>
      <c r="AB149" s="4"/>
    </row>
    <row r="150" spans="1:30" s="3" customFormat="1" ht="15.75" customHeight="1" x14ac:dyDescent="0.25">
      <c r="A150" s="10"/>
      <c r="B150" s="475" t="s">
        <v>273</v>
      </c>
      <c r="C150" s="476"/>
      <c r="D150" s="477"/>
      <c r="F150" s="486" t="str">
        <f>+IF(+ROUND(F153,0)=0,"O K","НЕРАВНЕНИЕ!")</f>
        <v>O K</v>
      </c>
      <c r="G150" s="487" t="str">
        <f>+IF(+ROUND(G153,0)=0,"O K","НЕРАВНЕНИЕ!")</f>
        <v>O K</v>
      </c>
      <c r="I150" s="482" t="str">
        <f>+IF(+ROUND(I153,0)=0,"O K","НЕРАВНЕНИЕ!")</f>
        <v>O K</v>
      </c>
      <c r="J150" s="483" t="str">
        <f>+IF(+ROUND(J153,0)=0,"O K","НЕРАВНЕНИЕ!")</f>
        <v>O K</v>
      </c>
      <c r="K150" s="96"/>
      <c r="L150" s="478" t="str">
        <f>+IF(+ROUND(L153,0)=0,"O K","НЕРАВНЕНИЕ!")</f>
        <v>O K</v>
      </c>
      <c r="M150" s="479" t="str">
        <f>+IF(+ROUND(M153,0)=0,"O K","НЕРАВНЕНИЕ!")</f>
        <v>O K</v>
      </c>
      <c r="N150" s="97"/>
      <c r="O150" s="396" t="str">
        <f>+IF(+ROUND(O153,0)=0,"O K","НЕРАВНЕНИЕ!")</f>
        <v>O K</v>
      </c>
      <c r="P150" s="400" t="str">
        <f>+IF(+ROUND(P153,0)=0,"O K","НЕРАВНЕНИЕ!")</f>
        <v>O K</v>
      </c>
      <c r="Q150" s="10"/>
      <c r="R150" s="219"/>
      <c r="S150" s="219"/>
      <c r="T150" s="219"/>
      <c r="U150" s="10"/>
      <c r="AB150" s="4"/>
    </row>
    <row r="151" spans="1:30" s="3" customFormat="1" ht="15.75" customHeight="1" thickBot="1" x14ac:dyDescent="0.3">
      <c r="A151" s="10"/>
      <c r="B151" s="475" t="s">
        <v>274</v>
      </c>
      <c r="C151" s="476"/>
      <c r="D151" s="477"/>
      <c r="F151" s="486" t="str">
        <f>+IF(+ROUND(F154,0)=0,"O K","НЕРАВНЕНИЕ!")</f>
        <v>O K</v>
      </c>
      <c r="G151" s="487" t="str">
        <f>+IF(+ROUND(G154,0)=0,"O K","НЕРАВНЕНИЕ!")</f>
        <v>O K</v>
      </c>
      <c r="I151" s="482" t="str">
        <f>+IF(+ROUND(I154,0)=0,"O K","НЕРАВНЕНИЕ!")</f>
        <v>O K</v>
      </c>
      <c r="J151" s="483" t="str">
        <f>+IF(+ROUND(J154,0)=0,"O K","НЕРАВНЕНИЕ!")</f>
        <v>O K</v>
      </c>
      <c r="K151" s="96"/>
      <c r="L151" s="478" t="str">
        <f>+IF(+ROUND(L154,0)=0,"O K","НЕРАВНЕНИЕ!")</f>
        <v>O K</v>
      </c>
      <c r="M151" s="479" t="str">
        <f>+IF(+ROUND(M154,0)=0,"O K","НЕРАВНЕНИЕ!")</f>
        <v>O K</v>
      </c>
      <c r="N151" s="97"/>
      <c r="O151" s="397" t="str">
        <f>+IF(+ROUND(O154,0)=0,"O K","НЕРАВНЕНИЕ!")</f>
        <v>O K</v>
      </c>
      <c r="P151" s="401" t="str">
        <f>+IF(+ROUND(P154,0)=0,"O K","НЕРАВНЕНИЕ!")</f>
        <v>O K</v>
      </c>
      <c r="Q151" s="10"/>
      <c r="R151" s="219"/>
      <c r="S151" s="219"/>
      <c r="T151" s="219"/>
      <c r="U151" s="10"/>
      <c r="AB151" s="4"/>
    </row>
    <row r="152" spans="1:30" s="3" customFormat="1" ht="13.5" thickBot="1" x14ac:dyDescent="0.25">
      <c r="A152" s="10"/>
      <c r="B152" s="10"/>
      <c r="C152" s="10"/>
      <c r="D152" s="10"/>
      <c r="F152" s="97"/>
      <c r="G152" s="97"/>
      <c r="I152" s="97"/>
      <c r="J152" s="99"/>
      <c r="K152" s="97"/>
      <c r="L152" s="99"/>
      <c r="M152" s="99"/>
      <c r="N152" s="97"/>
      <c r="O152" s="97"/>
      <c r="P152" s="99"/>
      <c r="Q152" s="10"/>
      <c r="R152" s="218"/>
      <c r="S152" s="218"/>
      <c r="T152" s="218"/>
      <c r="U152" s="10"/>
      <c r="AB152" s="4"/>
    </row>
    <row r="153" spans="1:30" s="3" customFormat="1" ht="15.75" x14ac:dyDescent="0.25">
      <c r="A153" s="10"/>
      <c r="B153" s="475" t="s">
        <v>275</v>
      </c>
      <c r="C153" s="476"/>
      <c r="D153" s="477"/>
      <c r="F153" s="488">
        <f>+ROUND(F85,0)+ROUND(F86,0)</f>
        <v>0</v>
      </c>
      <c r="G153" s="489">
        <f>+ROUND(G85,0)+ROUND(G86,0)</f>
        <v>0</v>
      </c>
      <c r="I153" s="484">
        <f>+ROUND(I85,0)+ROUND(I86,0)</f>
        <v>0</v>
      </c>
      <c r="J153" s="485">
        <f>+ROUND(J85,0)+ROUND(J86,0)</f>
        <v>0</v>
      </c>
      <c r="K153" s="96"/>
      <c r="L153" s="480">
        <f>+ROUND(L85,0)+ROUND(L86,0)</f>
        <v>0</v>
      </c>
      <c r="M153" s="481">
        <f>+ROUND(M85,0)+ROUND(M86,0)</f>
        <v>0</v>
      </c>
      <c r="N153" s="97"/>
      <c r="O153" s="398">
        <f>+ROUND(O85,0)+ROUND(O86,0)</f>
        <v>0</v>
      </c>
      <c r="P153" s="400">
        <f>+ROUND(P85,0)+ROUND(P86,0)</f>
        <v>0</v>
      </c>
      <c r="Q153" s="10"/>
      <c r="R153" s="218"/>
      <c r="S153" s="218"/>
      <c r="T153" s="218"/>
      <c r="U153" s="10"/>
      <c r="AB153" s="4"/>
    </row>
    <row r="154" spans="1:30" s="3" customFormat="1" ht="16.5" thickBot="1" x14ac:dyDescent="0.3">
      <c r="A154" s="10"/>
      <c r="B154" s="475" t="s">
        <v>276</v>
      </c>
      <c r="C154" s="476"/>
      <c r="D154" s="477"/>
      <c r="F154" s="488">
        <f>SUM(+ROUND(F85,0)+ROUND(F103,0)+ROUND(F122,0)+ROUND(F129,0)+ROUND(F131,0)+ROUND(F132,0))-ROUND(F133,0)</f>
        <v>0</v>
      </c>
      <c r="G154" s="489">
        <f>SUM(+ROUND(G85,0)+ROUND(G103,0)+ROUND(G122,0)+ROUND(G129,0)+ROUND(G131,0)+ROUND(G132,0))-ROUND(G133,0)</f>
        <v>0</v>
      </c>
      <c r="I154" s="484">
        <f>SUM(+ROUND(I85,0)+ROUND(I103,0)+ROUND(I122,0)+ROUND(I129,0)+ROUND(I131,0)+ROUND(I132,0))-ROUND(I133,0)</f>
        <v>0</v>
      </c>
      <c r="J154" s="485">
        <f>SUM(+ROUND(J85,0)+ROUND(J103,0)+ROUND(J122,0)+ROUND(J129,0)+ROUND(J131,0)+ROUND(J132,0))-ROUND(J133,0)</f>
        <v>0</v>
      </c>
      <c r="K154" s="96"/>
      <c r="L154" s="480">
        <f>SUM(+ROUND(L85,0)+ROUND(L103,0)+ROUND(L122,0)+ROUND(L129,0)+ROUND(L131,0)+ROUND(L132,0))-ROUND(L133,0)</f>
        <v>0</v>
      </c>
      <c r="M154" s="481">
        <f>SUM(+ROUND(M85,0)+ROUND(M103,0)+ROUND(M122,0)+ROUND(M129,0)+ROUND(M131,0)+ROUND(M132,0))-ROUND(M133,0)</f>
        <v>0</v>
      </c>
      <c r="N154" s="97"/>
      <c r="O154" s="399">
        <f>SUM(+ROUND(O85,0)+ROUND(O103,0)+ROUND(O122,0)+ROUND(O129,0)+ROUND(O131,0)+ROUND(O132,0))-ROUND(O133,0)</f>
        <v>0</v>
      </c>
      <c r="P154" s="401">
        <f>SUM(+ROUND(P85,0)+ROUND(P103,0)+ROUND(P122,0)+ROUND(P129,0)+ROUND(P131,0)+ROUND(P132,0))-ROUND(P133,0)</f>
        <v>0</v>
      </c>
      <c r="Q154" s="10"/>
      <c r="R154" s="218"/>
      <c r="S154" s="218"/>
      <c r="T154" s="218"/>
      <c r="U154" s="10"/>
      <c r="AB154" s="4"/>
    </row>
    <row r="155" spans="1:30" s="3" customFormat="1" ht="12.75" x14ac:dyDescent="0.2">
      <c r="A155" s="10"/>
      <c r="B155" s="10"/>
      <c r="C155" s="10"/>
      <c r="D155" s="10"/>
      <c r="F155" s="11"/>
      <c r="G155" s="11"/>
      <c r="I155" s="11"/>
      <c r="J155" s="11"/>
      <c r="K155" s="11"/>
      <c r="L155" s="11"/>
      <c r="M155" s="11"/>
      <c r="N155" s="11"/>
      <c r="O155" s="11"/>
      <c r="P155" s="11"/>
      <c r="Q155" s="10"/>
      <c r="R155" s="218"/>
      <c r="S155" s="218"/>
      <c r="T155" s="218"/>
      <c r="U155" s="10"/>
      <c r="AB155" s="4"/>
    </row>
    <row r="156" spans="1:30" s="3" customFormat="1" ht="12.75" x14ac:dyDescent="0.2">
      <c r="A156" s="10"/>
      <c r="B156" s="10"/>
      <c r="C156" s="10"/>
      <c r="D156" s="10"/>
      <c r="F156" s="11"/>
      <c r="G156" s="11"/>
      <c r="I156" s="11"/>
      <c r="J156" s="11"/>
      <c r="K156" s="11"/>
      <c r="L156" s="11"/>
      <c r="M156" s="11"/>
      <c r="N156" s="11"/>
      <c r="O156" s="11"/>
      <c r="P156" s="11"/>
      <c r="Q156" s="10"/>
      <c r="R156" s="218"/>
      <c r="S156" s="218"/>
      <c r="T156" s="218"/>
      <c r="U156" s="10"/>
      <c r="AB156" s="4"/>
    </row>
    <row r="157" spans="1:30" s="3" customFormat="1" ht="12.75" x14ac:dyDescent="0.2">
      <c r="A157" s="10"/>
      <c r="B157" s="10"/>
      <c r="C157" s="10"/>
      <c r="D157" s="10"/>
      <c r="F157" s="11"/>
      <c r="G157" s="11"/>
      <c r="I157" s="11"/>
      <c r="J157" s="11"/>
      <c r="K157" s="11"/>
      <c r="L157" s="11"/>
      <c r="M157" s="11"/>
      <c r="N157" s="11"/>
      <c r="O157" s="11"/>
      <c r="P157" s="11"/>
      <c r="Q157" s="10"/>
      <c r="R157" s="218"/>
      <c r="S157" s="218"/>
      <c r="T157" s="218"/>
      <c r="U157" s="10"/>
      <c r="AB157" s="4"/>
    </row>
    <row r="158" spans="1:30" s="3" customFormat="1" ht="15.75" customHeight="1" thickBot="1" x14ac:dyDescent="0.25">
      <c r="A158" s="10"/>
      <c r="B158" s="10"/>
      <c r="C158" s="10"/>
      <c r="D158" s="10"/>
      <c r="F158" s="11"/>
      <c r="G158" s="11"/>
      <c r="I158" s="11"/>
      <c r="J158" s="11"/>
      <c r="K158" s="11"/>
      <c r="L158" s="11"/>
      <c r="M158" s="11"/>
      <c r="N158" s="11"/>
      <c r="O158" s="11"/>
      <c r="P158" s="11"/>
      <c r="Q158" s="10"/>
      <c r="R158" s="218"/>
      <c r="S158" s="218"/>
      <c r="T158" s="218"/>
      <c r="U158" s="10"/>
      <c r="AB158" s="4"/>
    </row>
    <row r="159" spans="1:30" s="3" customFormat="1" ht="15.75" customHeight="1" x14ac:dyDescent="0.25">
      <c r="A159" s="10"/>
      <c r="B159" s="10"/>
      <c r="C159" s="10"/>
      <c r="D159" s="10"/>
      <c r="F159" s="549" t="s">
        <v>314</v>
      </c>
      <c r="G159" s="550" t="s">
        <v>314</v>
      </c>
      <c r="I159" s="552" t="s">
        <v>311</v>
      </c>
      <c r="J159" s="554" t="s">
        <v>311</v>
      </c>
      <c r="K159" s="11"/>
      <c r="L159" s="555" t="s">
        <v>312</v>
      </c>
      <c r="M159" s="556" t="s">
        <v>312</v>
      </c>
      <c r="N159" s="11"/>
      <c r="O159" s="568" t="s">
        <v>313</v>
      </c>
      <c r="P159" s="569" t="s">
        <v>313</v>
      </c>
      <c r="Q159" s="10"/>
      <c r="R159" s="218"/>
      <c r="S159" s="218"/>
      <c r="T159" s="218"/>
      <c r="U159" s="10"/>
      <c r="AB159" s="4"/>
    </row>
    <row r="160" spans="1:30" s="3" customFormat="1" ht="15.75" x14ac:dyDescent="0.25">
      <c r="A160" s="10"/>
      <c r="B160" s="546" t="s">
        <v>319</v>
      </c>
      <c r="C160" s="547"/>
      <c r="D160" s="548"/>
      <c r="F160" s="560">
        <f>+F133+F139</f>
        <v>9239</v>
      </c>
      <c r="G160" s="561">
        <f>+G133+G139</f>
        <v>0</v>
      </c>
      <c r="I160" s="560">
        <f>+I133+I139</f>
        <v>0</v>
      </c>
      <c r="J160" s="561">
        <f>+J133+J139</f>
        <v>0</v>
      </c>
      <c r="K160" s="223"/>
      <c r="L160" s="560">
        <f>+L133+L139</f>
        <v>425564</v>
      </c>
      <c r="M160" s="561">
        <f>+M133+M139</f>
        <v>515146</v>
      </c>
      <c r="N160" s="223"/>
      <c r="O160" s="564">
        <f>+ROUND(+F160+I160+L160,0)</f>
        <v>434803</v>
      </c>
      <c r="P160" s="565">
        <f>+ROUND(+G160+J160+M160,0)</f>
        <v>515146</v>
      </c>
      <c r="Q160" s="10"/>
      <c r="R160" s="218"/>
      <c r="S160" s="218"/>
      <c r="T160" s="218"/>
      <c r="U160" s="10"/>
      <c r="AB160" s="4"/>
    </row>
    <row r="161" spans="1:28" s="3" customFormat="1" ht="15.75" x14ac:dyDescent="0.25">
      <c r="B161" s="559" t="s">
        <v>315</v>
      </c>
      <c r="C161" s="673">
        <f>+'Cash-Flow-2025-Leva'!P5</f>
        <v>2025</v>
      </c>
      <c r="D161" s="674"/>
      <c r="F161" s="557">
        <v>9239</v>
      </c>
      <c r="G161" s="558"/>
      <c r="I161" s="557"/>
      <c r="J161" s="558"/>
      <c r="K161" s="223"/>
      <c r="L161" s="557">
        <v>425564</v>
      </c>
      <c r="M161" s="558">
        <v>515146</v>
      </c>
      <c r="N161" s="223"/>
      <c r="O161" s="566">
        <f>+ROUND(+F161+I161+L161,0)</f>
        <v>434803</v>
      </c>
      <c r="P161" s="567">
        <f>+ROUND(+G161+J161+M161,0)</f>
        <v>515146</v>
      </c>
      <c r="Q161" s="10"/>
      <c r="R161" s="218"/>
      <c r="S161" s="218"/>
      <c r="T161" s="218"/>
      <c r="U161" s="10"/>
      <c r="AB161" s="4"/>
    </row>
    <row r="162" spans="1:28" s="3" customFormat="1" ht="15.75" customHeight="1" thickBot="1" x14ac:dyDescent="0.3">
      <c r="B162" s="10"/>
      <c r="C162" s="10"/>
      <c r="D162" s="10"/>
      <c r="F162" s="588" t="str">
        <f>+F11</f>
        <v>30.09.2025 г.</v>
      </c>
      <c r="G162" s="551">
        <f>+G11</f>
        <v>2024</v>
      </c>
      <c r="I162" s="589" t="str">
        <f>+I11</f>
        <v>30.09.2025 г.</v>
      </c>
      <c r="J162" s="553">
        <f>+J11</f>
        <v>2024</v>
      </c>
      <c r="K162" s="11"/>
      <c r="L162" s="590" t="str">
        <f>+L11</f>
        <v>30.09.2025 г.</v>
      </c>
      <c r="M162" s="556">
        <f>+M11</f>
        <v>2024</v>
      </c>
      <c r="N162" s="11"/>
      <c r="O162" s="591" t="str">
        <f>+O11</f>
        <v>30.09.2025 г.</v>
      </c>
      <c r="P162" s="570">
        <f>+P11</f>
        <v>2024</v>
      </c>
      <c r="Q162" s="10"/>
      <c r="R162" s="218"/>
      <c r="S162" s="218"/>
      <c r="T162" s="218"/>
      <c r="U162" s="10"/>
      <c r="AB162" s="4"/>
    </row>
    <row r="163" spans="1:28" s="3" customFormat="1" ht="13.5" thickBot="1" x14ac:dyDescent="0.25">
      <c r="A163" s="10"/>
      <c r="B163" s="10"/>
      <c r="C163" s="10"/>
      <c r="D163" s="10"/>
      <c r="F163" s="11"/>
      <c r="G163" s="11"/>
      <c r="I163" s="11"/>
      <c r="J163" s="11"/>
      <c r="K163" s="11"/>
      <c r="L163" s="11"/>
      <c r="M163" s="11"/>
      <c r="N163" s="11"/>
      <c r="O163" s="11"/>
      <c r="P163" s="11"/>
      <c r="Q163" s="10"/>
      <c r="R163" s="218"/>
      <c r="S163" s="218"/>
      <c r="T163" s="218"/>
      <c r="U163" s="10"/>
      <c r="AB163" s="4"/>
    </row>
    <row r="164" spans="1:28" s="3" customFormat="1" ht="18" customHeight="1" x14ac:dyDescent="0.25">
      <c r="A164" s="10"/>
      <c r="B164" s="562" t="s">
        <v>316</v>
      </c>
      <c r="C164" s="187"/>
      <c r="D164" s="112"/>
      <c r="E164" s="10"/>
      <c r="F164" s="109">
        <f>+F160-F161</f>
        <v>0</v>
      </c>
      <c r="G164" s="108">
        <f>+G160-G161</f>
        <v>0</v>
      </c>
      <c r="H164" s="10"/>
      <c r="I164" s="109">
        <f>+I160-I161</f>
        <v>0</v>
      </c>
      <c r="J164" s="108">
        <f>+J160-J161</f>
        <v>0</v>
      </c>
      <c r="K164" s="10"/>
      <c r="L164" s="109">
        <f>+L160-L161</f>
        <v>0</v>
      </c>
      <c r="M164" s="108">
        <f>+M160-M161</f>
        <v>0</v>
      </c>
      <c r="N164" s="10"/>
      <c r="O164" s="494">
        <f>+O160-O161</f>
        <v>0</v>
      </c>
      <c r="P164" s="495">
        <f>+P160-P161</f>
        <v>0</v>
      </c>
      <c r="Q164" s="10"/>
      <c r="R164" s="218"/>
      <c r="S164" s="218"/>
      <c r="T164" s="218"/>
      <c r="U164" s="10"/>
      <c r="AA164" s="4"/>
    </row>
    <row r="165" spans="1:28" s="3" customFormat="1" ht="18" customHeight="1" thickBot="1" x14ac:dyDescent="0.3">
      <c r="A165" s="10"/>
      <c r="B165" s="563" t="s">
        <v>320</v>
      </c>
      <c r="C165" s="183"/>
      <c r="D165" s="113"/>
      <c r="E165" s="10"/>
      <c r="F165" s="343"/>
      <c r="G165" s="110"/>
      <c r="H165" s="10"/>
      <c r="I165" s="343"/>
      <c r="J165" s="110"/>
      <c r="K165" s="10"/>
      <c r="L165" s="343"/>
      <c r="M165" s="110"/>
      <c r="N165" s="10"/>
      <c r="O165" s="496"/>
      <c r="P165" s="497"/>
      <c r="Q165" s="10"/>
      <c r="R165" s="218"/>
      <c r="S165" s="218"/>
      <c r="T165" s="218"/>
      <c r="U165" s="10"/>
      <c r="AA165" s="4"/>
    </row>
    <row r="166" spans="1:28" s="3" customFormat="1" ht="13.5" thickBot="1" x14ac:dyDescent="0.25">
      <c r="A166" s="10"/>
      <c r="B166" s="10"/>
      <c r="C166" s="10"/>
      <c r="D166" s="10"/>
      <c r="F166" s="11"/>
      <c r="G166" s="11"/>
      <c r="I166" s="11"/>
      <c r="J166" s="11"/>
      <c r="K166" s="11"/>
      <c r="L166" s="11"/>
      <c r="M166" s="11"/>
      <c r="N166" s="11"/>
      <c r="O166" s="11"/>
      <c r="P166" s="11"/>
      <c r="Q166" s="10"/>
      <c r="R166" s="218"/>
      <c r="S166" s="218"/>
      <c r="T166" s="218"/>
      <c r="U166" s="10"/>
      <c r="AB166" s="4"/>
    </row>
    <row r="167" spans="1:28" s="3" customFormat="1" ht="15.75" x14ac:dyDescent="0.25">
      <c r="A167" s="10"/>
      <c r="B167" s="475" t="s">
        <v>317</v>
      </c>
      <c r="C167" s="476"/>
      <c r="D167" s="477"/>
      <c r="F167" s="486" t="str">
        <f>+IF(+ROUND(F168,0)=0,"O K","НЕРАВНЕНИЕ!")</f>
        <v>O K</v>
      </c>
      <c r="G167" s="487" t="str">
        <f>+IF(+ROUND(G168,0)=0,"O K","НЕРАВНЕНИЕ!")</f>
        <v>O K</v>
      </c>
      <c r="I167" s="482" t="str">
        <f>+IF(+ROUND(I168,0)=0,"O K","НЕРАВНЕНИЕ!")</f>
        <v>O K</v>
      </c>
      <c r="J167" s="483" t="str">
        <f>+IF(+ROUND(J168,0)=0,"O K","НЕРАВНЕНИЕ!")</f>
        <v>O K</v>
      </c>
      <c r="K167" s="96"/>
      <c r="L167" s="478" t="str">
        <f>+IF(+ROUND(L168,0)=0,"O K","НЕРАВНЕНИЕ!")</f>
        <v>O K</v>
      </c>
      <c r="M167" s="479" t="str">
        <f>+IF(+ROUND(M168,0)=0,"O K","НЕРАВНЕНИЕ!")</f>
        <v>O K</v>
      </c>
      <c r="N167" s="97"/>
      <c r="O167" s="571" t="str">
        <f>+IF(+ROUND(O168,0)=0,"O K","НЕРАВНЕНИЕ!")</f>
        <v>O K</v>
      </c>
      <c r="P167" s="400" t="str">
        <f>+IF(+ROUND(P168,0)=0,"O K","НЕРАВНЕНИЕ!")</f>
        <v>O K</v>
      </c>
      <c r="Q167" s="10"/>
      <c r="R167" s="218"/>
      <c r="S167" s="218"/>
      <c r="T167" s="218"/>
      <c r="U167" s="10"/>
      <c r="AB167" s="4"/>
    </row>
    <row r="168" spans="1:28" s="3" customFormat="1" ht="16.5" thickBot="1" x14ac:dyDescent="0.3">
      <c r="A168" s="10"/>
      <c r="B168" s="475" t="s">
        <v>318</v>
      </c>
      <c r="C168" s="476"/>
      <c r="D168" s="477"/>
      <c r="F168" s="488">
        <f>+F164+F165</f>
        <v>0</v>
      </c>
      <c r="G168" s="489">
        <f>+G164+G165</f>
        <v>0</v>
      </c>
      <c r="I168" s="484">
        <f>+I164+I165</f>
        <v>0</v>
      </c>
      <c r="J168" s="485">
        <f>+J164+J165</f>
        <v>0</v>
      </c>
      <c r="K168" s="96"/>
      <c r="L168" s="480">
        <f>+L164+L165</f>
        <v>0</v>
      </c>
      <c r="M168" s="481">
        <f>+M164+M165</f>
        <v>0</v>
      </c>
      <c r="N168" s="97"/>
      <c r="O168" s="493">
        <f>+O164+O165</f>
        <v>0</v>
      </c>
      <c r="P168" s="401">
        <f>+P164+P165</f>
        <v>0</v>
      </c>
      <c r="Q168" s="10"/>
      <c r="R168" s="218"/>
      <c r="S168" s="218"/>
      <c r="T168" s="218"/>
      <c r="U168" s="10"/>
      <c r="AB168" s="4"/>
    </row>
    <row r="169" spans="1:28" s="3" customFormat="1" ht="12.75" x14ac:dyDescent="0.2">
      <c r="A169" s="10"/>
      <c r="B169" s="10"/>
      <c r="C169" s="10"/>
      <c r="D169" s="10"/>
      <c r="F169" s="11"/>
      <c r="G169" s="11"/>
      <c r="I169" s="11"/>
      <c r="J169" s="11"/>
      <c r="K169" s="11"/>
      <c r="L169" s="11"/>
      <c r="M169" s="11"/>
      <c r="N169" s="11"/>
      <c r="O169" s="11"/>
      <c r="P169" s="11"/>
      <c r="Q169" s="10"/>
      <c r="R169" s="218"/>
      <c r="S169" s="218"/>
      <c r="T169" s="218"/>
      <c r="U169" s="10"/>
      <c r="AB169" s="4"/>
    </row>
    <row r="170" spans="1:28" s="3" customFormat="1" ht="12.75" x14ac:dyDescent="0.2">
      <c r="A170" s="10"/>
      <c r="B170" s="10"/>
      <c r="C170" s="10"/>
      <c r="D170" s="10"/>
      <c r="F170" s="789">
        <f>+IF(F171&gt;0,"БЮДЖЕТ",0)</f>
        <v>0</v>
      </c>
      <c r="G170" s="789"/>
      <c r="I170" s="789">
        <f>+IF(I171&gt;0,"СЕС",0)</f>
        <v>0</v>
      </c>
      <c r="J170" s="789"/>
      <c r="K170" s="11"/>
      <c r="L170" s="789">
        <f>+IF(L171&gt;0,"ДСД",0)</f>
        <v>0</v>
      </c>
      <c r="M170" s="789"/>
      <c r="N170" s="11"/>
      <c r="O170" s="789">
        <f>+IF(O171&gt;0,"Общо (Б-т + СЕС + ДСД)",0)</f>
        <v>0</v>
      </c>
      <c r="P170" s="789"/>
      <c r="Q170" s="10"/>
      <c r="R170" s="218"/>
      <c r="S170" s="218"/>
      <c r="T170" s="218"/>
      <c r="U170" s="10"/>
      <c r="AB170" s="4"/>
    </row>
    <row r="171" spans="1:28" s="3" customFormat="1" ht="12.75" x14ac:dyDescent="0.2">
      <c r="A171" s="10"/>
      <c r="B171" s="10"/>
      <c r="C171" s="10"/>
      <c r="D171" s="10"/>
      <c r="F171" s="789">
        <f>+COUNTIF(F168:G168,"&lt;&gt;0")</f>
        <v>0</v>
      </c>
      <c r="G171" s="789"/>
      <c r="I171" s="789">
        <f>+COUNTIF(I168:J168,"&lt;&gt;0")</f>
        <v>0</v>
      </c>
      <c r="J171" s="789"/>
      <c r="K171" s="11"/>
      <c r="L171" s="789">
        <f>+COUNTIF(L168:M168,"&lt;&gt;0")</f>
        <v>0</v>
      </c>
      <c r="M171" s="789"/>
      <c r="N171" s="11"/>
      <c r="O171" s="789">
        <f>+COUNTIF(O168:P168,"&lt;&gt;0")</f>
        <v>0</v>
      </c>
      <c r="P171" s="789"/>
      <c r="Q171" s="10"/>
      <c r="R171" s="218"/>
      <c r="S171" s="218"/>
      <c r="T171" s="218"/>
      <c r="U171" s="10"/>
      <c r="AB171" s="4"/>
    </row>
    <row r="172" spans="1:28" s="3" customFormat="1" ht="12.75" x14ac:dyDescent="0.2">
      <c r="A172" s="10"/>
      <c r="B172" s="10"/>
      <c r="C172" s="10"/>
      <c r="D172" s="10"/>
      <c r="F172" s="11"/>
      <c r="G172" s="11"/>
      <c r="I172" s="11"/>
      <c r="J172" s="11"/>
      <c r="K172" s="11"/>
      <c r="L172" s="11"/>
      <c r="M172" s="11"/>
      <c r="N172" s="11"/>
      <c r="Q172" s="10"/>
      <c r="R172" s="218"/>
      <c r="S172" s="218"/>
      <c r="T172" s="218"/>
      <c r="U172" s="10"/>
      <c r="AB172" s="4"/>
    </row>
    <row r="173" spans="1:28" s="3" customFormat="1" ht="12.75" x14ac:dyDescent="0.2">
      <c r="A173" s="10"/>
      <c r="B173" s="10"/>
      <c r="C173" s="10"/>
      <c r="D173" s="10"/>
      <c r="F173" s="11"/>
      <c r="G173" s="11"/>
      <c r="I173" s="11"/>
      <c r="J173" s="11"/>
      <c r="K173" s="11"/>
      <c r="L173" s="11"/>
      <c r="M173" s="11"/>
      <c r="N173" s="11"/>
      <c r="O173" s="788">
        <f>+IF(O174&gt;0,"ВСИЧКО: Б-т + СЕС + ДСД + Общо",0)</f>
        <v>0</v>
      </c>
      <c r="P173" s="788"/>
      <c r="Q173" s="10"/>
      <c r="R173" s="218"/>
      <c r="S173" s="218"/>
      <c r="T173" s="218"/>
      <c r="U173" s="10"/>
      <c r="AB173" s="4"/>
    </row>
    <row r="174" spans="1:28" s="3" customFormat="1" ht="12.75" x14ac:dyDescent="0.2">
      <c r="A174" s="10"/>
      <c r="B174" s="10"/>
      <c r="C174" s="10"/>
      <c r="D174" s="10"/>
      <c r="F174" s="11"/>
      <c r="G174" s="11"/>
      <c r="I174" s="11"/>
      <c r="J174" s="11"/>
      <c r="K174" s="11"/>
      <c r="L174" s="11"/>
      <c r="M174" s="11"/>
      <c r="N174" s="11"/>
      <c r="O174" s="788">
        <f>+SUM(F171:P171)</f>
        <v>0</v>
      </c>
      <c r="P174" s="788"/>
      <c r="Q174" s="10"/>
      <c r="R174" s="218"/>
      <c r="S174" s="218"/>
      <c r="T174" s="218"/>
      <c r="U174" s="10"/>
      <c r="AB174" s="4"/>
    </row>
    <row r="175" spans="1:28" s="3" customFormat="1" ht="12.75" x14ac:dyDescent="0.2">
      <c r="A175" s="10"/>
      <c r="B175" s="10"/>
      <c r="C175" s="10"/>
      <c r="D175" s="10"/>
      <c r="F175" s="11"/>
      <c r="G175" s="11"/>
      <c r="I175" s="11"/>
      <c r="J175" s="11"/>
      <c r="K175" s="11"/>
      <c r="L175" s="11"/>
      <c r="M175" s="11"/>
      <c r="N175" s="11"/>
      <c r="O175" s="11"/>
      <c r="P175" s="11"/>
      <c r="Q175" s="10"/>
      <c r="R175" s="218"/>
      <c r="S175" s="218"/>
      <c r="T175" s="218"/>
      <c r="U175" s="10"/>
      <c r="AB175" s="4"/>
    </row>
    <row r="176" spans="1:28" s="3" customFormat="1" ht="12.75" x14ac:dyDescent="0.2">
      <c r="A176" s="10"/>
      <c r="B176" s="10"/>
      <c r="C176" s="10"/>
      <c r="D176" s="10"/>
      <c r="F176" s="11"/>
      <c r="G176" s="11"/>
      <c r="I176" s="11"/>
      <c r="J176" s="11"/>
      <c r="K176" s="11"/>
      <c r="L176" s="11"/>
      <c r="M176" s="11"/>
      <c r="N176" s="11"/>
      <c r="O176" s="11"/>
      <c r="P176" s="11"/>
      <c r="Q176" s="10"/>
      <c r="R176" s="218"/>
      <c r="S176" s="218"/>
      <c r="T176" s="218"/>
      <c r="U176" s="10"/>
      <c r="AB176" s="4"/>
    </row>
    <row r="177" spans="1:28" s="3" customFormat="1" ht="12.75" x14ac:dyDescent="0.2">
      <c r="A177" s="10"/>
      <c r="B177" s="10"/>
      <c r="C177" s="10"/>
      <c r="D177" s="10"/>
      <c r="F177" s="11"/>
      <c r="G177" s="11"/>
      <c r="I177" s="11"/>
      <c r="J177" s="11"/>
      <c r="K177" s="11"/>
      <c r="L177" s="11"/>
      <c r="M177" s="11"/>
      <c r="N177" s="11"/>
      <c r="O177" s="11"/>
      <c r="P177" s="11"/>
      <c r="Q177" s="10"/>
      <c r="R177" s="218"/>
      <c r="S177" s="218"/>
      <c r="T177" s="218"/>
      <c r="U177" s="10"/>
      <c r="AB177" s="4"/>
    </row>
    <row r="178" spans="1:28" s="3" customFormat="1" ht="12.75" x14ac:dyDescent="0.2">
      <c r="A178" s="10"/>
      <c r="B178" s="10"/>
      <c r="C178" s="10"/>
      <c r="D178" s="10"/>
      <c r="F178" s="11"/>
      <c r="G178" s="11"/>
      <c r="I178" s="11"/>
      <c r="J178" s="11"/>
      <c r="K178" s="11"/>
      <c r="L178" s="11"/>
      <c r="M178" s="11"/>
      <c r="N178" s="11"/>
      <c r="O178" s="11"/>
      <c r="P178" s="11"/>
      <c r="Q178" s="10"/>
      <c r="R178" s="218"/>
      <c r="S178" s="218"/>
      <c r="T178" s="218"/>
      <c r="U178" s="10"/>
      <c r="AB178" s="4"/>
    </row>
    <row r="179" spans="1:28" s="3" customFormat="1" ht="12.75" x14ac:dyDescent="0.2">
      <c r="A179" s="10"/>
      <c r="B179" s="10"/>
      <c r="C179" s="10"/>
      <c r="D179" s="10"/>
      <c r="F179" s="11"/>
      <c r="G179" s="11"/>
      <c r="I179" s="11"/>
      <c r="J179" s="11"/>
      <c r="K179" s="11"/>
      <c r="L179" s="11"/>
      <c r="M179" s="11"/>
      <c r="N179" s="11"/>
      <c r="O179" s="11"/>
      <c r="P179" s="11"/>
      <c r="Q179" s="10"/>
      <c r="R179" s="218"/>
      <c r="S179" s="218"/>
      <c r="T179" s="218"/>
      <c r="U179" s="10"/>
      <c r="AB179" s="4"/>
    </row>
    <row r="180" spans="1:28" s="3" customFormat="1" ht="12.75" x14ac:dyDescent="0.2">
      <c r="A180" s="10"/>
      <c r="B180" s="10"/>
      <c r="C180" s="10"/>
      <c r="D180" s="10"/>
      <c r="F180" s="11"/>
      <c r="G180" s="11"/>
      <c r="I180" s="11"/>
      <c r="J180" s="11"/>
      <c r="K180" s="11"/>
      <c r="L180" s="11"/>
      <c r="M180" s="11"/>
      <c r="N180" s="11"/>
      <c r="O180" s="11"/>
      <c r="P180" s="11"/>
      <c r="Q180" s="10"/>
      <c r="R180" s="218"/>
      <c r="S180" s="218"/>
      <c r="T180" s="218"/>
      <c r="U180" s="10"/>
      <c r="AB180" s="4"/>
    </row>
    <row r="181" spans="1:28" s="3" customFormat="1" ht="12.75" x14ac:dyDescent="0.2">
      <c r="A181" s="10"/>
      <c r="B181" s="10"/>
      <c r="C181" s="10"/>
      <c r="D181" s="10"/>
      <c r="F181" s="11"/>
      <c r="G181" s="11"/>
      <c r="I181" s="11"/>
      <c r="J181" s="11"/>
      <c r="K181" s="11"/>
      <c r="L181" s="11"/>
      <c r="M181" s="11"/>
      <c r="N181" s="11"/>
      <c r="O181" s="11"/>
      <c r="P181" s="11"/>
      <c r="Q181" s="10"/>
      <c r="R181" s="218"/>
      <c r="S181" s="218"/>
      <c r="T181" s="218"/>
      <c r="U181" s="10"/>
      <c r="AB181" s="4"/>
    </row>
    <row r="182" spans="1:28" s="3" customFormat="1" ht="12.75" x14ac:dyDescent="0.2">
      <c r="A182" s="10"/>
      <c r="B182" s="10"/>
      <c r="C182" s="10"/>
      <c r="D182" s="10"/>
      <c r="F182" s="11"/>
      <c r="G182" s="11"/>
      <c r="I182" s="11"/>
      <c r="J182" s="11"/>
      <c r="K182" s="11"/>
      <c r="L182" s="11"/>
      <c r="M182" s="11"/>
      <c r="N182" s="11"/>
      <c r="O182" s="11"/>
      <c r="P182" s="11"/>
      <c r="Q182" s="10"/>
      <c r="R182" s="218"/>
      <c r="S182" s="218"/>
      <c r="T182" s="218"/>
      <c r="U182" s="10"/>
      <c r="AB182" s="4"/>
    </row>
    <row r="183" spans="1:28" s="3" customFormat="1" ht="12.75" x14ac:dyDescent="0.2">
      <c r="A183" s="10"/>
      <c r="B183" s="10"/>
      <c r="C183" s="10"/>
      <c r="D183" s="10"/>
      <c r="F183" s="11"/>
      <c r="G183" s="11"/>
      <c r="I183" s="11"/>
      <c r="J183" s="11"/>
      <c r="K183" s="11"/>
      <c r="L183" s="11"/>
      <c r="M183" s="11"/>
      <c r="N183" s="11"/>
      <c r="O183" s="11"/>
      <c r="P183" s="11"/>
      <c r="Q183" s="10"/>
      <c r="R183" s="218"/>
      <c r="S183" s="218"/>
      <c r="T183" s="218"/>
      <c r="U183" s="10"/>
      <c r="AB183" s="4"/>
    </row>
    <row r="184" spans="1:28" s="3" customFormat="1" ht="12.75" x14ac:dyDescent="0.2">
      <c r="A184" s="10"/>
      <c r="B184" s="10"/>
      <c r="C184" s="10"/>
      <c r="D184" s="10"/>
      <c r="F184" s="11"/>
      <c r="G184" s="11"/>
      <c r="I184" s="11"/>
      <c r="J184" s="11"/>
      <c r="K184" s="11"/>
      <c r="L184" s="11"/>
      <c r="M184" s="11"/>
      <c r="N184" s="11"/>
      <c r="O184" s="11"/>
      <c r="P184" s="11"/>
      <c r="Q184" s="10"/>
      <c r="R184" s="218"/>
      <c r="S184" s="218"/>
      <c r="T184" s="218"/>
      <c r="U184" s="10"/>
      <c r="AB184" s="4"/>
    </row>
    <row r="185" spans="1:28" s="3" customFormat="1" ht="12.75" x14ac:dyDescent="0.2">
      <c r="A185" s="10"/>
      <c r="B185" s="10"/>
      <c r="C185" s="10"/>
      <c r="D185" s="10"/>
      <c r="F185" s="11"/>
      <c r="G185" s="11"/>
      <c r="I185" s="11"/>
      <c r="J185" s="11"/>
      <c r="K185" s="11"/>
      <c r="L185" s="11"/>
      <c r="M185" s="11"/>
      <c r="N185" s="11"/>
      <c r="O185" s="11"/>
      <c r="P185" s="11"/>
      <c r="Q185" s="10"/>
      <c r="R185" s="218"/>
      <c r="S185" s="218"/>
      <c r="T185" s="218"/>
      <c r="U185" s="10"/>
      <c r="AB185" s="4"/>
    </row>
    <row r="186" spans="1:28" s="3" customFormat="1" ht="12.75" x14ac:dyDescent="0.2">
      <c r="A186" s="10"/>
      <c r="B186" s="10"/>
      <c r="C186" s="10"/>
      <c r="D186" s="10"/>
      <c r="F186" s="11"/>
      <c r="G186" s="11"/>
      <c r="I186" s="11"/>
      <c r="J186" s="11"/>
      <c r="K186" s="11"/>
      <c r="L186" s="11"/>
      <c r="M186" s="11"/>
      <c r="N186" s="11"/>
      <c r="O186" s="11"/>
      <c r="P186" s="11"/>
      <c r="Q186" s="10"/>
      <c r="R186" s="218"/>
      <c r="S186" s="218"/>
      <c r="T186" s="218"/>
      <c r="U186" s="10"/>
      <c r="AB186" s="4"/>
    </row>
    <row r="187" spans="1:28" s="3" customFormat="1" ht="12.75" x14ac:dyDescent="0.2">
      <c r="A187" s="10"/>
      <c r="B187" s="10"/>
      <c r="C187" s="10"/>
      <c r="D187" s="10"/>
      <c r="F187" s="11"/>
      <c r="G187" s="11"/>
      <c r="I187" s="11"/>
      <c r="J187" s="11"/>
      <c r="K187" s="11"/>
      <c r="L187" s="11"/>
      <c r="M187" s="11"/>
      <c r="N187" s="11"/>
      <c r="O187" s="11"/>
      <c r="P187" s="11"/>
      <c r="Q187" s="10"/>
      <c r="R187" s="218"/>
      <c r="S187" s="218"/>
      <c r="T187" s="218"/>
      <c r="U187" s="10"/>
      <c r="AB187" s="4"/>
    </row>
    <row r="188" spans="1:28" s="3" customFormat="1" ht="12.75" x14ac:dyDescent="0.2">
      <c r="A188" s="10"/>
      <c r="B188" s="10"/>
      <c r="C188" s="10"/>
      <c r="D188" s="10"/>
      <c r="F188" s="11"/>
      <c r="G188" s="11"/>
      <c r="I188" s="11"/>
      <c r="J188" s="11"/>
      <c r="K188" s="11"/>
      <c r="L188" s="11"/>
      <c r="M188" s="11"/>
      <c r="N188" s="11"/>
      <c r="O188" s="11"/>
      <c r="P188" s="11"/>
      <c r="Q188" s="10"/>
      <c r="R188" s="218"/>
      <c r="S188" s="218"/>
      <c r="T188" s="218"/>
      <c r="U188" s="10"/>
      <c r="AB188" s="4"/>
    </row>
    <row r="189" spans="1:28" s="3" customFormat="1" ht="12.75" x14ac:dyDescent="0.2">
      <c r="A189" s="10"/>
      <c r="B189" s="10"/>
      <c r="C189" s="10"/>
      <c r="D189" s="10"/>
      <c r="F189" s="11"/>
      <c r="G189" s="11"/>
      <c r="I189" s="11"/>
      <c r="J189" s="11"/>
      <c r="K189" s="11"/>
      <c r="L189" s="11"/>
      <c r="M189" s="11"/>
      <c r="N189" s="11"/>
      <c r="O189" s="11"/>
      <c r="P189" s="11"/>
      <c r="Q189" s="10"/>
      <c r="R189" s="218"/>
      <c r="S189" s="218"/>
      <c r="T189" s="218"/>
      <c r="U189" s="10"/>
      <c r="AB189" s="4"/>
    </row>
    <row r="190" spans="1:28" s="3" customFormat="1" ht="12.75" x14ac:dyDescent="0.2">
      <c r="A190" s="10"/>
      <c r="B190" s="10"/>
      <c r="C190" s="10"/>
      <c r="D190" s="10"/>
      <c r="F190" s="11"/>
      <c r="G190" s="11"/>
      <c r="I190" s="11"/>
      <c r="J190" s="11"/>
      <c r="K190" s="11"/>
      <c r="L190" s="11"/>
      <c r="M190" s="11"/>
      <c r="N190" s="11"/>
      <c r="O190" s="11"/>
      <c r="P190" s="11"/>
      <c r="Q190" s="10"/>
      <c r="R190" s="218"/>
      <c r="S190" s="218"/>
      <c r="T190" s="218"/>
      <c r="U190" s="10"/>
      <c r="AB190" s="4"/>
    </row>
    <row r="191" spans="1:28" s="3" customFormat="1" ht="12.75" x14ac:dyDescent="0.2">
      <c r="A191" s="10"/>
      <c r="B191" s="10"/>
      <c r="C191" s="10"/>
      <c r="D191" s="10"/>
      <c r="F191" s="11"/>
      <c r="G191" s="11"/>
      <c r="I191" s="11"/>
      <c r="J191" s="11"/>
      <c r="K191" s="11"/>
      <c r="L191" s="11"/>
      <c r="M191" s="11"/>
      <c r="N191" s="11"/>
      <c r="O191" s="11"/>
      <c r="P191" s="11"/>
      <c r="Q191" s="10"/>
      <c r="R191" s="218"/>
      <c r="S191" s="218"/>
      <c r="T191" s="218"/>
      <c r="U191" s="10"/>
      <c r="AB191" s="4"/>
    </row>
    <row r="192" spans="1:28" s="3" customFormat="1" ht="12.75" x14ac:dyDescent="0.2">
      <c r="A192" s="10"/>
      <c r="B192" s="10"/>
      <c r="C192" s="10"/>
      <c r="D192" s="10"/>
      <c r="F192" s="11"/>
      <c r="G192" s="11"/>
      <c r="I192" s="11"/>
      <c r="J192" s="11"/>
      <c r="K192" s="11"/>
      <c r="L192" s="11"/>
      <c r="M192" s="11"/>
      <c r="N192" s="11"/>
      <c r="O192" s="11"/>
      <c r="P192" s="11"/>
      <c r="Q192" s="10"/>
      <c r="R192" s="218"/>
      <c r="S192" s="218"/>
      <c r="T192" s="218"/>
      <c r="U192" s="10"/>
      <c r="AB192" s="4"/>
    </row>
    <row r="193" spans="1:28" s="3" customFormat="1" ht="12.75" x14ac:dyDescent="0.2">
      <c r="A193" s="10"/>
      <c r="B193" s="10"/>
      <c r="C193" s="10"/>
      <c r="D193" s="10"/>
      <c r="F193" s="11"/>
      <c r="G193" s="11"/>
      <c r="I193" s="11"/>
      <c r="J193" s="11"/>
      <c r="K193" s="11"/>
      <c r="L193" s="11"/>
      <c r="M193" s="11"/>
      <c r="N193" s="11"/>
      <c r="O193" s="11"/>
      <c r="P193" s="11"/>
      <c r="Q193" s="10"/>
      <c r="R193" s="218"/>
      <c r="S193" s="218"/>
      <c r="T193" s="218"/>
      <c r="U193" s="10"/>
      <c r="AB193" s="4"/>
    </row>
    <row r="194" spans="1:28" s="3" customFormat="1" ht="12.75" x14ac:dyDescent="0.2">
      <c r="A194" s="10"/>
      <c r="B194" s="10"/>
      <c r="C194" s="10"/>
      <c r="D194" s="10"/>
      <c r="F194" s="11"/>
      <c r="G194" s="11"/>
      <c r="I194" s="11"/>
      <c r="J194" s="11"/>
      <c r="K194" s="11"/>
      <c r="L194" s="11"/>
      <c r="M194" s="11"/>
      <c r="N194" s="11"/>
      <c r="O194" s="11"/>
      <c r="P194" s="11"/>
      <c r="Q194" s="10"/>
      <c r="R194" s="218"/>
      <c r="S194" s="218"/>
      <c r="T194" s="218"/>
      <c r="U194" s="10"/>
      <c r="AB194" s="4"/>
    </row>
    <row r="195" spans="1:28" s="3" customFormat="1" ht="12.75" x14ac:dyDescent="0.2">
      <c r="A195" s="10"/>
      <c r="B195" s="10"/>
      <c r="C195" s="10"/>
      <c r="D195" s="10"/>
      <c r="F195" s="11"/>
      <c r="G195" s="11"/>
      <c r="I195" s="11"/>
      <c r="J195" s="11"/>
      <c r="K195" s="11"/>
      <c r="L195" s="11"/>
      <c r="M195" s="11"/>
      <c r="N195" s="11"/>
      <c r="O195" s="11"/>
      <c r="P195" s="11"/>
      <c r="Q195" s="10"/>
      <c r="R195" s="218"/>
      <c r="S195" s="218"/>
      <c r="T195" s="218"/>
      <c r="U195" s="10"/>
      <c r="AB195" s="4"/>
    </row>
    <row r="196" spans="1:28" s="3" customFormat="1" ht="12.75" x14ac:dyDescent="0.2">
      <c r="A196" s="10"/>
      <c r="B196" s="10"/>
      <c r="C196" s="10"/>
      <c r="D196" s="10"/>
      <c r="F196" s="11"/>
      <c r="G196" s="11"/>
      <c r="I196" s="11"/>
      <c r="J196" s="11"/>
      <c r="K196" s="11"/>
      <c r="L196" s="11"/>
      <c r="M196" s="11"/>
      <c r="N196" s="11"/>
      <c r="O196" s="11"/>
      <c r="P196" s="11"/>
      <c r="Q196" s="10"/>
      <c r="R196" s="218"/>
      <c r="S196" s="218"/>
      <c r="T196" s="218"/>
      <c r="U196" s="10"/>
      <c r="AB196" s="4"/>
    </row>
    <row r="197" spans="1:28" s="3" customFormat="1" ht="12.75" x14ac:dyDescent="0.2">
      <c r="A197" s="10"/>
      <c r="B197" s="10"/>
      <c r="C197" s="10"/>
      <c r="D197" s="10"/>
      <c r="F197" s="11"/>
      <c r="G197" s="11"/>
      <c r="I197" s="11"/>
      <c r="J197" s="11"/>
      <c r="K197" s="11"/>
      <c r="L197" s="11"/>
      <c r="M197" s="11"/>
      <c r="N197" s="11"/>
      <c r="O197" s="11"/>
      <c r="P197" s="11"/>
      <c r="Q197" s="10"/>
      <c r="R197" s="220"/>
      <c r="S197" s="220"/>
      <c r="T197" s="220"/>
      <c r="U197" s="10"/>
      <c r="AB197" s="4"/>
    </row>
    <row r="198" spans="1:28" s="3" customFormat="1" ht="12.75" x14ac:dyDescent="0.2">
      <c r="A198" s="10"/>
      <c r="B198" s="10"/>
      <c r="C198" s="10"/>
      <c r="D198" s="10"/>
      <c r="F198" s="11"/>
      <c r="G198" s="11"/>
      <c r="I198" s="11"/>
      <c r="J198" s="11"/>
      <c r="K198" s="11"/>
      <c r="L198" s="11"/>
      <c r="M198" s="11"/>
      <c r="N198" s="11"/>
      <c r="O198" s="11"/>
      <c r="P198" s="11"/>
      <c r="Q198" s="10"/>
      <c r="R198" s="220"/>
      <c r="S198" s="220"/>
      <c r="T198" s="220"/>
      <c r="U198" s="10"/>
      <c r="AB198" s="4"/>
    </row>
    <row r="199" spans="1:28" s="3" customFormat="1" ht="12.75" x14ac:dyDescent="0.2">
      <c r="A199" s="10"/>
      <c r="B199" s="10"/>
      <c r="C199" s="10"/>
      <c r="D199" s="10"/>
      <c r="F199" s="11"/>
      <c r="G199" s="11"/>
      <c r="I199" s="11"/>
      <c r="J199" s="11"/>
      <c r="K199" s="11"/>
      <c r="L199" s="11"/>
      <c r="M199" s="11"/>
      <c r="N199" s="11"/>
      <c r="O199" s="11"/>
      <c r="P199" s="11"/>
      <c r="Q199" s="10"/>
      <c r="R199" s="220"/>
      <c r="S199" s="220"/>
      <c r="T199" s="220"/>
      <c r="U199" s="10"/>
      <c r="AB199" s="4"/>
    </row>
    <row r="200" spans="1:28" s="3" customFormat="1" ht="12.75" x14ac:dyDescent="0.2">
      <c r="A200" s="10"/>
      <c r="B200" s="10"/>
      <c r="C200" s="10"/>
      <c r="D200" s="10"/>
      <c r="F200" s="11"/>
      <c r="G200" s="11"/>
      <c r="I200" s="11"/>
      <c r="J200" s="11"/>
      <c r="K200" s="11"/>
      <c r="L200" s="11"/>
      <c r="M200" s="11"/>
      <c r="N200" s="11"/>
      <c r="O200" s="11"/>
      <c r="P200" s="11"/>
      <c r="Q200" s="10"/>
      <c r="R200" s="220"/>
      <c r="S200" s="220"/>
      <c r="T200" s="220"/>
      <c r="U200" s="10"/>
      <c r="AB200" s="4"/>
    </row>
    <row r="201" spans="1:28" s="3" customFormat="1" ht="12.75" x14ac:dyDescent="0.2">
      <c r="A201" s="10"/>
      <c r="B201" s="10"/>
      <c r="C201" s="10"/>
      <c r="D201" s="10"/>
      <c r="F201" s="11"/>
      <c r="G201" s="11"/>
      <c r="I201" s="11"/>
      <c r="J201" s="11"/>
      <c r="K201" s="11"/>
      <c r="L201" s="11"/>
      <c r="M201" s="11"/>
      <c r="N201" s="11"/>
      <c r="O201" s="11"/>
      <c r="P201" s="11"/>
      <c r="Q201" s="10"/>
      <c r="R201" s="220"/>
      <c r="S201" s="220"/>
      <c r="T201" s="220"/>
      <c r="U201" s="10"/>
      <c r="AB201" s="4"/>
    </row>
    <row r="202" spans="1:28" s="3" customFormat="1" ht="12.75" x14ac:dyDescent="0.2">
      <c r="A202" s="10"/>
      <c r="B202" s="10"/>
      <c r="C202" s="10"/>
      <c r="D202" s="10"/>
      <c r="F202" s="11"/>
      <c r="G202" s="11"/>
      <c r="I202" s="11"/>
      <c r="J202" s="11"/>
      <c r="K202" s="11"/>
      <c r="L202" s="11"/>
      <c r="M202" s="11"/>
      <c r="N202" s="11"/>
      <c r="O202" s="11"/>
      <c r="P202" s="11"/>
      <c r="Q202" s="10"/>
      <c r="R202" s="220"/>
      <c r="S202" s="220"/>
      <c r="T202" s="220"/>
      <c r="U202" s="10"/>
      <c r="AB202" s="4"/>
    </row>
    <row r="203" spans="1:28" s="3" customFormat="1" ht="12.75" x14ac:dyDescent="0.2">
      <c r="A203" s="10"/>
      <c r="B203" s="10"/>
      <c r="C203" s="10"/>
      <c r="D203" s="10"/>
      <c r="F203" s="11"/>
      <c r="G203" s="11"/>
      <c r="I203" s="11"/>
      <c r="J203" s="11"/>
      <c r="K203" s="11"/>
      <c r="L203" s="11"/>
      <c r="M203" s="11"/>
      <c r="N203" s="11"/>
      <c r="O203" s="11"/>
      <c r="P203" s="11"/>
      <c r="Q203" s="10"/>
      <c r="R203" s="220"/>
      <c r="S203" s="220"/>
      <c r="T203" s="220"/>
      <c r="U203" s="10"/>
      <c r="AB203" s="4"/>
    </row>
    <row r="204" spans="1:28" s="3" customFormat="1" ht="12.75" x14ac:dyDescent="0.2">
      <c r="A204" s="10"/>
      <c r="B204" s="10"/>
      <c r="C204" s="10"/>
      <c r="D204" s="10"/>
      <c r="F204" s="11"/>
      <c r="G204" s="11"/>
      <c r="I204" s="11"/>
      <c r="J204" s="11"/>
      <c r="K204" s="11"/>
      <c r="L204" s="11"/>
      <c r="M204" s="11"/>
      <c r="N204" s="11"/>
      <c r="O204" s="11"/>
      <c r="P204" s="11"/>
      <c r="Q204" s="10"/>
      <c r="R204" s="220"/>
      <c r="S204" s="220"/>
      <c r="T204" s="220"/>
      <c r="U204" s="10"/>
      <c r="AB204" s="4"/>
    </row>
    <row r="205" spans="1:28" s="3" customFormat="1" ht="12.75" x14ac:dyDescent="0.2">
      <c r="A205" s="10"/>
      <c r="B205" s="10"/>
      <c r="C205" s="10"/>
      <c r="D205" s="10"/>
      <c r="F205" s="11"/>
      <c r="G205" s="11"/>
      <c r="I205" s="11"/>
      <c r="J205" s="11"/>
      <c r="K205" s="11"/>
      <c r="L205" s="11"/>
      <c r="M205" s="11"/>
      <c r="N205" s="11"/>
      <c r="O205" s="11"/>
      <c r="P205" s="11"/>
      <c r="Q205" s="10"/>
      <c r="R205" s="220"/>
      <c r="S205" s="220"/>
      <c r="T205" s="220"/>
      <c r="U205" s="10"/>
      <c r="AB205" s="4"/>
    </row>
    <row r="206" spans="1:28" s="3" customFormat="1" ht="12.75" x14ac:dyDescent="0.2">
      <c r="A206" s="10"/>
      <c r="B206" s="10"/>
      <c r="C206" s="10"/>
      <c r="D206" s="10"/>
      <c r="F206" s="11"/>
      <c r="G206" s="11"/>
      <c r="I206" s="11"/>
      <c r="J206" s="11"/>
      <c r="K206" s="11"/>
      <c r="L206" s="11"/>
      <c r="M206" s="11"/>
      <c r="N206" s="11"/>
      <c r="O206" s="11"/>
      <c r="P206" s="11"/>
      <c r="Q206" s="10"/>
      <c r="R206" s="220"/>
      <c r="S206" s="220"/>
      <c r="T206" s="220"/>
      <c r="U206" s="10"/>
      <c r="AB206" s="4"/>
    </row>
    <row r="207" spans="1:28" s="3" customFormat="1" ht="12.75" x14ac:dyDescent="0.2">
      <c r="A207" s="10"/>
      <c r="B207" s="10"/>
      <c r="C207" s="10"/>
      <c r="D207" s="10"/>
      <c r="F207" s="11"/>
      <c r="G207" s="11"/>
      <c r="I207" s="11"/>
      <c r="J207" s="11"/>
      <c r="K207" s="11"/>
      <c r="L207" s="11"/>
      <c r="M207" s="11"/>
      <c r="N207" s="11"/>
      <c r="O207" s="11"/>
      <c r="P207" s="11"/>
      <c r="Q207" s="10"/>
      <c r="R207" s="220"/>
      <c r="S207" s="220"/>
      <c r="T207" s="220"/>
      <c r="U207" s="10"/>
      <c r="AB207" s="4"/>
    </row>
    <row r="208" spans="1:28" s="3" customFormat="1" ht="12.75" x14ac:dyDescent="0.2">
      <c r="A208" s="10"/>
      <c r="B208" s="10"/>
      <c r="C208" s="10"/>
      <c r="D208" s="10"/>
      <c r="F208" s="11"/>
      <c r="G208" s="11"/>
      <c r="I208" s="11"/>
      <c r="J208" s="11"/>
      <c r="K208" s="11"/>
      <c r="L208" s="11"/>
      <c r="M208" s="11"/>
      <c r="N208" s="11"/>
      <c r="O208" s="11"/>
      <c r="P208" s="11"/>
      <c r="Q208" s="10"/>
      <c r="R208" s="220"/>
      <c r="S208" s="220"/>
      <c r="T208" s="220"/>
      <c r="U208" s="10"/>
      <c r="AB208" s="4"/>
    </row>
    <row r="209" spans="1:28" s="3" customFormat="1" ht="12.75" x14ac:dyDescent="0.2">
      <c r="A209" s="10"/>
      <c r="B209" s="10"/>
      <c r="C209" s="10"/>
      <c r="D209" s="10"/>
      <c r="F209" s="11"/>
      <c r="G209" s="11"/>
      <c r="I209" s="11"/>
      <c r="J209" s="11"/>
      <c r="K209" s="11"/>
      <c r="L209" s="11"/>
      <c r="M209" s="11"/>
      <c r="N209" s="11"/>
      <c r="O209" s="11"/>
      <c r="P209" s="11"/>
      <c r="Q209" s="10"/>
      <c r="R209" s="220"/>
      <c r="S209" s="220"/>
      <c r="T209" s="220"/>
      <c r="U209" s="10"/>
      <c r="AB209" s="4"/>
    </row>
    <row r="210" spans="1:28" s="3" customFormat="1" ht="12.75" x14ac:dyDescent="0.2">
      <c r="A210" s="10"/>
      <c r="B210" s="10"/>
      <c r="C210" s="10"/>
      <c r="D210" s="10"/>
      <c r="F210" s="11"/>
      <c r="G210" s="11"/>
      <c r="I210" s="11"/>
      <c r="J210" s="11"/>
      <c r="K210" s="11"/>
      <c r="L210" s="11"/>
      <c r="M210" s="11"/>
      <c r="N210" s="11"/>
      <c r="O210" s="11"/>
      <c r="P210" s="11"/>
      <c r="Q210" s="10"/>
      <c r="R210" s="220"/>
      <c r="S210" s="220"/>
      <c r="T210" s="220"/>
      <c r="U210" s="10"/>
      <c r="AB210" s="4"/>
    </row>
    <row r="211" spans="1:28" s="3" customFormat="1" ht="12.75" x14ac:dyDescent="0.2">
      <c r="A211" s="10"/>
      <c r="B211" s="10"/>
      <c r="C211" s="10"/>
      <c r="D211" s="10"/>
      <c r="F211" s="11"/>
      <c r="G211" s="11"/>
      <c r="I211" s="11"/>
      <c r="J211" s="11"/>
      <c r="K211" s="11"/>
      <c r="L211" s="11"/>
      <c r="M211" s="11"/>
      <c r="N211" s="11"/>
      <c r="O211" s="11"/>
      <c r="P211" s="11"/>
      <c r="Q211" s="10"/>
      <c r="R211" s="220"/>
      <c r="S211" s="220"/>
      <c r="T211" s="220"/>
      <c r="U211" s="10"/>
      <c r="AB211" s="4"/>
    </row>
    <row r="212" spans="1:28" s="3" customFormat="1" ht="12.75" x14ac:dyDescent="0.2">
      <c r="A212" s="10"/>
      <c r="B212" s="10"/>
      <c r="C212" s="10"/>
      <c r="D212" s="10"/>
      <c r="F212" s="11"/>
      <c r="G212" s="11"/>
      <c r="I212" s="11"/>
      <c r="J212" s="11"/>
      <c r="K212" s="11"/>
      <c r="L212" s="11"/>
      <c r="M212" s="11"/>
      <c r="N212" s="11"/>
      <c r="O212" s="11"/>
      <c r="P212" s="11"/>
      <c r="Q212" s="10"/>
      <c r="R212" s="220"/>
      <c r="S212" s="220"/>
      <c r="T212" s="220"/>
      <c r="U212" s="10"/>
      <c r="AB212" s="4"/>
    </row>
    <row r="213" spans="1:28" s="3" customFormat="1" ht="12.75" x14ac:dyDescent="0.2">
      <c r="A213" s="10"/>
      <c r="B213" s="10"/>
      <c r="C213" s="10"/>
      <c r="D213" s="10"/>
      <c r="F213" s="11"/>
      <c r="G213" s="11"/>
      <c r="I213" s="11"/>
      <c r="J213" s="11"/>
      <c r="K213" s="11"/>
      <c r="L213" s="11"/>
      <c r="M213" s="11"/>
      <c r="N213" s="11"/>
      <c r="O213" s="11"/>
      <c r="P213" s="11"/>
      <c r="Q213" s="10"/>
      <c r="R213" s="220"/>
      <c r="S213" s="220"/>
      <c r="T213" s="220"/>
      <c r="U213" s="10"/>
      <c r="AB213" s="4"/>
    </row>
    <row r="214" spans="1:28" s="3" customFormat="1" ht="12.75" x14ac:dyDescent="0.2">
      <c r="A214" s="10"/>
      <c r="B214" s="10"/>
      <c r="C214" s="10"/>
      <c r="D214" s="10"/>
      <c r="F214" s="11"/>
      <c r="G214" s="11"/>
      <c r="I214" s="11"/>
      <c r="J214" s="11"/>
      <c r="K214" s="11"/>
      <c r="L214" s="11"/>
      <c r="M214" s="11"/>
      <c r="N214" s="11"/>
      <c r="O214" s="11"/>
      <c r="P214" s="11"/>
      <c r="Q214" s="10"/>
      <c r="R214" s="220"/>
      <c r="S214" s="220"/>
      <c r="T214" s="220"/>
      <c r="U214" s="10"/>
      <c r="AB214" s="4"/>
    </row>
    <row r="215" spans="1:28" s="3" customFormat="1" ht="12.75" x14ac:dyDescent="0.2">
      <c r="A215" s="10"/>
      <c r="B215" s="10"/>
      <c r="C215" s="10"/>
      <c r="D215" s="10"/>
      <c r="F215" s="11"/>
      <c r="G215" s="11"/>
      <c r="I215" s="11"/>
      <c r="J215" s="11"/>
      <c r="K215" s="11"/>
      <c r="L215" s="11"/>
      <c r="M215" s="11"/>
      <c r="N215" s="11"/>
      <c r="O215" s="11"/>
      <c r="P215" s="11"/>
      <c r="Q215" s="10"/>
      <c r="R215" s="220"/>
      <c r="S215" s="220"/>
      <c r="T215" s="220"/>
      <c r="U215" s="10"/>
      <c r="AB215" s="4"/>
    </row>
    <row r="216" spans="1:28" s="3" customFormat="1" ht="12.75" x14ac:dyDescent="0.2">
      <c r="A216" s="10"/>
      <c r="B216" s="10"/>
      <c r="C216" s="10"/>
      <c r="D216" s="10"/>
      <c r="F216" s="11"/>
      <c r="G216" s="11"/>
      <c r="I216" s="11"/>
      <c r="J216" s="11"/>
      <c r="K216" s="11"/>
      <c r="L216" s="11"/>
      <c r="M216" s="11"/>
      <c r="N216" s="11"/>
      <c r="O216" s="11"/>
      <c r="P216" s="11"/>
      <c r="Q216" s="10"/>
      <c r="R216" s="220"/>
      <c r="S216" s="220"/>
      <c r="T216" s="220"/>
      <c r="U216" s="10"/>
      <c r="AB216" s="4"/>
    </row>
    <row r="217" spans="1:28" s="3" customFormat="1" ht="12.75" x14ac:dyDescent="0.2">
      <c r="A217" s="10"/>
      <c r="B217" s="10"/>
      <c r="C217" s="10"/>
      <c r="D217" s="10"/>
      <c r="F217" s="11"/>
      <c r="G217" s="11"/>
      <c r="I217" s="11"/>
      <c r="J217" s="11"/>
      <c r="K217" s="11"/>
      <c r="L217" s="11"/>
      <c r="M217" s="11"/>
      <c r="N217" s="11"/>
      <c r="O217" s="11"/>
      <c r="P217" s="11"/>
      <c r="Q217" s="10"/>
      <c r="R217" s="220"/>
      <c r="S217" s="220"/>
      <c r="T217" s="220"/>
      <c r="U217" s="10"/>
      <c r="AB217" s="4"/>
    </row>
    <row r="218" spans="1:28" s="3" customFormat="1" ht="12.75" x14ac:dyDescent="0.2">
      <c r="A218" s="10"/>
      <c r="B218" s="10"/>
      <c r="C218" s="10"/>
      <c r="D218" s="10"/>
      <c r="F218" s="11"/>
      <c r="G218" s="11"/>
      <c r="I218" s="11"/>
      <c r="J218" s="11"/>
      <c r="K218" s="11"/>
      <c r="L218" s="11"/>
      <c r="M218" s="11"/>
      <c r="N218" s="11"/>
      <c r="O218" s="11"/>
      <c r="P218" s="11"/>
      <c r="Q218" s="10"/>
      <c r="R218" s="220"/>
      <c r="S218" s="220"/>
      <c r="T218" s="220"/>
      <c r="U218" s="10"/>
      <c r="AB218" s="4"/>
    </row>
    <row r="219" spans="1:28" s="3" customFormat="1" ht="12.75" x14ac:dyDescent="0.2">
      <c r="A219" s="10"/>
      <c r="B219" s="10"/>
      <c r="C219" s="10"/>
      <c r="D219" s="10"/>
      <c r="F219" s="11"/>
      <c r="G219" s="11"/>
      <c r="I219" s="11"/>
      <c r="J219" s="11"/>
      <c r="K219" s="11"/>
      <c r="L219" s="11"/>
      <c r="M219" s="11"/>
      <c r="N219" s="11"/>
      <c r="O219" s="11"/>
      <c r="P219" s="11"/>
      <c r="Q219" s="10"/>
      <c r="R219" s="220"/>
      <c r="S219" s="220"/>
      <c r="T219" s="220"/>
      <c r="U219" s="10"/>
      <c r="AB219" s="4"/>
    </row>
    <row r="220" spans="1:28" s="3" customFormat="1" ht="12.75" x14ac:dyDescent="0.2">
      <c r="A220" s="10"/>
      <c r="B220" s="10"/>
      <c r="C220" s="10"/>
      <c r="D220" s="10"/>
      <c r="F220" s="11"/>
      <c r="G220" s="11"/>
      <c r="I220" s="11"/>
      <c r="J220" s="11"/>
      <c r="K220" s="11"/>
      <c r="L220" s="11"/>
      <c r="M220" s="11"/>
      <c r="N220" s="11"/>
      <c r="O220" s="11"/>
      <c r="P220" s="11"/>
      <c r="Q220" s="10"/>
      <c r="R220" s="220"/>
      <c r="S220" s="220"/>
      <c r="T220" s="220"/>
      <c r="U220" s="10"/>
      <c r="AB220" s="4"/>
    </row>
  </sheetData>
  <sheetProtection password="889B" sheet="1"/>
  <mergeCells count="122">
    <mergeCell ref="O174:P174"/>
    <mergeCell ref="O170:P170"/>
    <mergeCell ref="L170:M170"/>
    <mergeCell ref="I170:J170"/>
    <mergeCell ref="F170:G170"/>
    <mergeCell ref="F171:G171"/>
    <mergeCell ref="I171:J171"/>
    <mergeCell ref="L171:M171"/>
    <mergeCell ref="O171:P171"/>
    <mergeCell ref="R95:T95"/>
    <mergeCell ref="R129:T129"/>
    <mergeCell ref="R112:T112"/>
    <mergeCell ref="R126:T126"/>
    <mergeCell ref="R128:T128"/>
    <mergeCell ref="O173:P173"/>
    <mergeCell ref="S1:T1"/>
    <mergeCell ref="R134:T134"/>
    <mergeCell ref="R120:T120"/>
    <mergeCell ref="R132:T132"/>
    <mergeCell ref="R122:T122"/>
    <mergeCell ref="R124:T124"/>
    <mergeCell ref="R133:T133"/>
    <mergeCell ref="R131:T131"/>
    <mergeCell ref="R83:T83"/>
    <mergeCell ref="R89:T89"/>
    <mergeCell ref="R116:T116"/>
    <mergeCell ref="R108:T108"/>
    <mergeCell ref="R110:T110"/>
    <mergeCell ref="R111:T111"/>
    <mergeCell ref="R127:T127"/>
    <mergeCell ref="R125:T125"/>
    <mergeCell ref="R99:T99"/>
    <mergeCell ref="R100:T100"/>
    <mergeCell ref="R101:T101"/>
    <mergeCell ref="R103:T103"/>
    <mergeCell ref="R114:T114"/>
    <mergeCell ref="R115:T115"/>
    <mergeCell ref="R77:T77"/>
    <mergeCell ref="R79:T79"/>
    <mergeCell ref="R81:T81"/>
    <mergeCell ref="R82:T82"/>
    <mergeCell ref="R96:T96"/>
    <mergeCell ref="R97:T97"/>
    <mergeCell ref="R90:T90"/>
    <mergeCell ref="R91:T91"/>
    <mergeCell ref="R93:T93"/>
    <mergeCell ref="R94:T94"/>
    <mergeCell ref="R69:T69"/>
    <mergeCell ref="R118:T118"/>
    <mergeCell ref="R119:T119"/>
    <mergeCell ref="R106:T106"/>
    <mergeCell ref="R107:T107"/>
    <mergeCell ref="R71:T71"/>
    <mergeCell ref="R72:T72"/>
    <mergeCell ref="R73:T73"/>
    <mergeCell ref="R75:T75"/>
    <mergeCell ref="R76:T76"/>
    <mergeCell ref="R61:T61"/>
    <mergeCell ref="R62:T62"/>
    <mergeCell ref="R63:T63"/>
    <mergeCell ref="R65:T65"/>
    <mergeCell ref="R67:T67"/>
    <mergeCell ref="R68:T68"/>
    <mergeCell ref="R54:T54"/>
    <mergeCell ref="R55:T55"/>
    <mergeCell ref="R56:T56"/>
    <mergeCell ref="R57:T57"/>
    <mergeCell ref="R58:T58"/>
    <mergeCell ref="R60:T60"/>
    <mergeCell ref="R23:T23"/>
    <mergeCell ref="R46:T46"/>
    <mergeCell ref="R47:T47"/>
    <mergeCell ref="R48:T48"/>
    <mergeCell ref="R50:T50"/>
    <mergeCell ref="R53:T53"/>
    <mergeCell ref="R16:T16"/>
    <mergeCell ref="R18:T18"/>
    <mergeCell ref="R19:T19"/>
    <mergeCell ref="R20:T20"/>
    <mergeCell ref="R21:T21"/>
    <mergeCell ref="R22:T22"/>
    <mergeCell ref="R17:T17"/>
    <mergeCell ref="B1:F1"/>
    <mergeCell ref="D8:L8"/>
    <mergeCell ref="B3:F3"/>
    <mergeCell ref="B84:D84"/>
    <mergeCell ref="R10:T10"/>
    <mergeCell ref="R11:T11"/>
    <mergeCell ref="R15:T15"/>
    <mergeCell ref="B2:F2"/>
    <mergeCell ref="R6:T6"/>
    <mergeCell ref="D6:L6"/>
    <mergeCell ref="R40:T40"/>
    <mergeCell ref="R42:T42"/>
    <mergeCell ref="R44:T44"/>
    <mergeCell ref="R45:T45"/>
    <mergeCell ref="I1:J1"/>
    <mergeCell ref="M3:P3"/>
    <mergeCell ref="H3:K3"/>
    <mergeCell ref="R5:T5"/>
    <mergeCell ref="R8:T8"/>
    <mergeCell ref="D5:L5"/>
    <mergeCell ref="B135:D135"/>
    <mergeCell ref="R24:T24"/>
    <mergeCell ref="R25:T25"/>
    <mergeCell ref="R27:T27"/>
    <mergeCell ref="R28:T28"/>
    <mergeCell ref="R29:T29"/>
    <mergeCell ref="R30:T30"/>
    <mergeCell ref="R37:T37"/>
    <mergeCell ref="R38:T38"/>
    <mergeCell ref="R39:T39"/>
    <mergeCell ref="C161:D161"/>
    <mergeCell ref="B5:C5"/>
    <mergeCell ref="B6:C6"/>
    <mergeCell ref="R137:T137"/>
    <mergeCell ref="R138:T138"/>
    <mergeCell ref="R139:T139"/>
    <mergeCell ref="R140:T140"/>
    <mergeCell ref="R142:T142"/>
    <mergeCell ref="M148:P148"/>
    <mergeCell ref="F148:I148"/>
  </mergeCells>
  <conditionalFormatting sqref="I135:J135 F84:G84 I84:J84 F135:G135 F143:G146 I143:J146 L143:L147">
    <cfRule type="cellIs" dxfId="139" priority="299" stopIfTrue="1" operator="notEqual">
      <formula>0</formula>
    </cfRule>
  </conditionalFormatting>
  <conditionalFormatting sqref="B135 B144:E146 B143:D143">
    <cfRule type="cellIs" dxfId="138" priority="284" stopIfTrue="1" operator="notEqual">
      <formula>0</formula>
    </cfRule>
    <cfRule type="cellIs" dxfId="71" priority="200" operator="equal">
      <formula>0</formula>
    </cfRule>
  </conditionalFormatting>
  <conditionalFormatting sqref="F150:G151">
    <cfRule type="cellIs" dxfId="137" priority="212" stopIfTrue="1" operator="equal">
      <formula>"НЕРАВНЕНИЕ!"</formula>
    </cfRule>
    <cfRule type="cellIs" priority="213" stopIfTrue="1" operator="equal">
      <formula>"НЕРАВНЕНИЕ!"</formula>
    </cfRule>
  </conditionalFormatting>
  <conditionalFormatting sqref="O150:O151 I150:J151">
    <cfRule type="cellIs" dxfId="136" priority="211" stopIfTrue="1" operator="equal">
      <formula>"НЕРАВНЕНИЕ!"</formula>
    </cfRule>
  </conditionalFormatting>
  <conditionalFormatting sqref="L150:L151 N150:N151">
    <cfRule type="cellIs" dxfId="135" priority="210" stopIfTrue="1" operator="equal">
      <formula>"НЕРАВНЕНИЕ!"</formula>
    </cfRule>
  </conditionalFormatting>
  <conditionalFormatting sqref="F153:G154">
    <cfRule type="cellIs" dxfId="134" priority="208" stopIfTrue="1" operator="equal">
      <formula>"НЕРАВНЕНИЕ !"</formula>
    </cfRule>
    <cfRule type="cellIs" priority="209" stopIfTrue="1" operator="equal">
      <formula>"НЕРАВНЕНИЕ !"</formula>
    </cfRule>
  </conditionalFormatting>
  <conditionalFormatting sqref="O153:O154 I153:J154">
    <cfRule type="cellIs" dxfId="133" priority="207" stopIfTrue="1" operator="equal">
      <formula>"НЕРАВНЕНИЕ !"</formula>
    </cfRule>
  </conditionalFormatting>
  <conditionalFormatting sqref="L153:L154 N153:N154">
    <cfRule type="cellIs" dxfId="132" priority="206" stopIfTrue="1" operator="equal">
      <formula>"НЕРАВНЕНИЕ !"</formula>
    </cfRule>
  </conditionalFormatting>
  <conditionalFormatting sqref="L153:L154 O153:O154 F153:G154 I153:J154">
    <cfRule type="cellIs" dxfId="131" priority="205" operator="notEqual">
      <formula>0</formula>
    </cfRule>
  </conditionalFormatting>
  <conditionalFormatting sqref="L84">
    <cfRule type="cellIs" dxfId="130" priority="186" stopIfTrue="1" operator="notEqual">
      <formula>0</formula>
    </cfRule>
  </conditionalFormatting>
  <conditionalFormatting sqref="O84">
    <cfRule type="cellIs" dxfId="129" priority="185" stopIfTrue="1" operator="notEqual">
      <formula>0</formula>
    </cfRule>
  </conditionalFormatting>
  <conditionalFormatting sqref="L135">
    <cfRule type="cellIs" dxfId="128" priority="195" stopIfTrue="1" operator="notEqual">
      <formula>0</formula>
    </cfRule>
  </conditionalFormatting>
  <conditionalFormatting sqref="O135 O143:O146">
    <cfRule type="cellIs" dxfId="127" priority="193" stopIfTrue="1" operator="notEqual">
      <formula>0</formula>
    </cfRule>
  </conditionalFormatting>
  <conditionalFormatting sqref="M84 M135 M143:M146">
    <cfRule type="cellIs" dxfId="126" priority="176" stopIfTrue="1" operator="notEqual">
      <formula>0</formula>
    </cfRule>
  </conditionalFormatting>
  <conditionalFormatting sqref="M150:M151">
    <cfRule type="cellIs" dxfId="125" priority="175" stopIfTrue="1" operator="equal">
      <formula>"НЕРАВНЕНИЕ!"</formula>
    </cfRule>
  </conditionalFormatting>
  <conditionalFormatting sqref="M153:M154">
    <cfRule type="cellIs" dxfId="124" priority="174" stopIfTrue="1" operator="equal">
      <formula>"НЕРАВНЕНИЕ !"</formula>
    </cfRule>
  </conditionalFormatting>
  <conditionalFormatting sqref="M153:M154">
    <cfRule type="cellIs" dxfId="123" priority="173" operator="notEqual">
      <formula>0</formula>
    </cfRule>
  </conditionalFormatting>
  <conditionalFormatting sqref="P84 P135 P143:P146">
    <cfRule type="cellIs" dxfId="122" priority="172" stopIfTrue="1" operator="notEqual">
      <formula>0</formula>
    </cfRule>
  </conditionalFormatting>
  <conditionalFormatting sqref="P150:P151">
    <cfRule type="cellIs" dxfId="121" priority="171" stopIfTrue="1" operator="equal">
      <formula>"НЕРАВНЕНИЕ!"</formula>
    </cfRule>
  </conditionalFormatting>
  <conditionalFormatting sqref="P153:P154">
    <cfRule type="cellIs" dxfId="120" priority="170" stopIfTrue="1" operator="equal">
      <formula>"НЕРАВНЕНИЕ !"</formula>
    </cfRule>
  </conditionalFormatting>
  <conditionalFormatting sqref="P153:P154">
    <cfRule type="cellIs" dxfId="119" priority="169" operator="notEqual">
      <formula>0</formula>
    </cfRule>
  </conditionalFormatting>
  <conditionalFormatting sqref="B1">
    <cfRule type="cellIs" dxfId="118" priority="168" stopIfTrue="1" operator="equal">
      <formula>0</formula>
    </cfRule>
  </conditionalFormatting>
  <conditionalFormatting sqref="B3">
    <cfRule type="cellIs" dxfId="117" priority="165" stopIfTrue="1" operator="equal">
      <formula>0</formula>
    </cfRule>
  </conditionalFormatting>
  <conditionalFormatting sqref="G2:H2">
    <cfRule type="cellIs" dxfId="116" priority="163" operator="equal">
      <formula>"отчетено НЕРАВНЕНИЕ в таблица 'Status'!"</formula>
    </cfRule>
    <cfRule type="cellIs" dxfId="115" priority="164" operator="equal">
      <formula>0</formula>
    </cfRule>
  </conditionalFormatting>
  <conditionalFormatting sqref="J2">
    <cfRule type="cellIs" dxfId="114" priority="162" operator="notEqual">
      <formula>0</formula>
    </cfRule>
  </conditionalFormatting>
  <conditionalFormatting sqref="M2:N2">
    <cfRule type="cellIs" dxfId="113" priority="161" operator="notEqual">
      <formula>0</formula>
    </cfRule>
  </conditionalFormatting>
  <conditionalFormatting sqref="H1">
    <cfRule type="cellIs" dxfId="112" priority="159" operator="equal">
      <formula>"отчетено НЕРАВНЕНИЕ в таблица 'Status'!"</formula>
    </cfRule>
    <cfRule type="cellIs" dxfId="111" priority="160" operator="equal">
      <formula>0</formula>
    </cfRule>
  </conditionalFormatting>
  <conditionalFormatting sqref="K1">
    <cfRule type="cellIs" dxfId="110" priority="158" operator="notEqual">
      <formula>0</formula>
    </cfRule>
  </conditionalFormatting>
  <conditionalFormatting sqref="M1">
    <cfRule type="cellIs" dxfId="109" priority="157" stopIfTrue="1" operator="equal">
      <formula>0</formula>
    </cfRule>
  </conditionalFormatting>
  <conditionalFormatting sqref="N1">
    <cfRule type="cellIs" dxfId="108" priority="156" operator="notEqual">
      <formula>0</formula>
    </cfRule>
  </conditionalFormatting>
  <conditionalFormatting sqref="P1">
    <cfRule type="cellIs" dxfId="107" priority="155" stopIfTrue="1" operator="equal">
      <formula>0</formula>
    </cfRule>
  </conditionalFormatting>
  <conditionalFormatting sqref="S1:T1">
    <cfRule type="cellIs" dxfId="106" priority="139" stopIfTrue="1" operator="between">
      <formula>1000000000000</formula>
      <formula>9999999999999990</formula>
    </cfRule>
    <cfRule type="cellIs" dxfId="105" priority="140" stopIfTrue="1" operator="between">
      <formula>10000000000</formula>
      <formula>999999999999</formula>
    </cfRule>
    <cfRule type="cellIs" dxfId="104" priority="141" stopIfTrue="1" operator="between">
      <formula>1000000</formula>
      <formula>99999999</formula>
    </cfRule>
    <cfRule type="cellIs" dxfId="103" priority="142" stopIfTrue="1" operator="between">
      <formula>100</formula>
      <formula>9999</formula>
    </cfRule>
  </conditionalFormatting>
  <conditionalFormatting sqref="B84">
    <cfRule type="cellIs" dxfId="102" priority="138" stopIfTrue="1" operator="notEqual">
      <formula>0</formula>
    </cfRule>
    <cfRule type="cellIs" dxfId="70" priority="137" operator="equal">
      <formula>0</formula>
    </cfRule>
  </conditionalFormatting>
  <conditionalFormatting sqref="B127 R127">
    <cfRule type="expression" dxfId="101" priority="136" stopIfTrue="1">
      <formula>$M$1=9900</formula>
    </cfRule>
  </conditionalFormatting>
  <conditionalFormatting sqref="F145">
    <cfRule type="cellIs" dxfId="100" priority="135" stopIfTrue="1" operator="notEqual">
      <formula>0</formula>
    </cfRule>
  </conditionalFormatting>
  <conditionalFormatting sqref="G145">
    <cfRule type="cellIs" dxfId="99" priority="134" stopIfTrue="1" operator="notEqual">
      <formula>0</formula>
    </cfRule>
  </conditionalFormatting>
  <conditionalFormatting sqref="G145">
    <cfRule type="cellIs" dxfId="98" priority="133" stopIfTrue="1" operator="notEqual">
      <formula>0</formula>
    </cfRule>
  </conditionalFormatting>
  <conditionalFormatting sqref="G145">
    <cfRule type="cellIs" dxfId="97" priority="132" stopIfTrue="1" operator="notEqual">
      <formula>0</formula>
    </cfRule>
  </conditionalFormatting>
  <conditionalFormatting sqref="B5:C5">
    <cfRule type="cellIs" dxfId="96" priority="27" stopIfTrue="1" operator="equal">
      <formula>0</formula>
    </cfRule>
  </conditionalFormatting>
  <conditionalFormatting sqref="F168:G168">
    <cfRule type="cellIs" dxfId="95" priority="21" stopIfTrue="1" operator="equal">
      <formula>"НЕРАВНЕНИЕ !"</formula>
    </cfRule>
    <cfRule type="cellIs" priority="22" stopIfTrue="1" operator="equal">
      <formula>"НЕРАВНЕНИЕ !"</formula>
    </cfRule>
  </conditionalFormatting>
  <conditionalFormatting sqref="P168">
    <cfRule type="cellIs" dxfId="94" priority="14" operator="notEqual">
      <formula>0</formula>
    </cfRule>
  </conditionalFormatting>
  <conditionalFormatting sqref="F164">
    <cfRule type="cellIs" dxfId="93" priority="26" operator="equal">
      <formula>0</formula>
    </cfRule>
  </conditionalFormatting>
  <conditionalFormatting sqref="G164">
    <cfRule type="cellIs" dxfId="92" priority="25" operator="equal">
      <formula>0</formula>
    </cfRule>
  </conditionalFormatting>
  <conditionalFormatting sqref="O164">
    <cfRule type="cellIs" dxfId="91" priority="24" operator="equal">
      <formula>0</formula>
    </cfRule>
  </conditionalFormatting>
  <conditionalFormatting sqref="P164">
    <cfRule type="cellIs" dxfId="90" priority="23" operator="equal">
      <formula>0</formula>
    </cfRule>
  </conditionalFormatting>
  <conditionalFormatting sqref="O168 I168:J168">
    <cfRule type="cellIs" dxfId="89" priority="20" stopIfTrue="1" operator="equal">
      <formula>"НЕРАВНЕНИЕ !"</formula>
    </cfRule>
  </conditionalFormatting>
  <conditionalFormatting sqref="L168 N168">
    <cfRule type="cellIs" dxfId="88" priority="19" stopIfTrue="1" operator="equal">
      <formula>"НЕРАВНЕНИЕ !"</formula>
    </cfRule>
  </conditionalFormatting>
  <conditionalFormatting sqref="L168 O168 F168:G168 I168:J168">
    <cfRule type="cellIs" dxfId="87" priority="18" operator="notEqual">
      <formula>0</formula>
    </cfRule>
  </conditionalFormatting>
  <conditionalFormatting sqref="M168">
    <cfRule type="cellIs" dxfId="86" priority="17" stopIfTrue="1" operator="equal">
      <formula>"НЕРАВНЕНИЕ !"</formula>
    </cfRule>
  </conditionalFormatting>
  <conditionalFormatting sqref="M168">
    <cfRule type="cellIs" dxfId="85" priority="16" operator="notEqual">
      <formula>0</formula>
    </cfRule>
  </conditionalFormatting>
  <conditionalFormatting sqref="P168">
    <cfRule type="cellIs" dxfId="84" priority="15" stopIfTrue="1" operator="equal">
      <formula>"НЕРАВНЕНИЕ !"</formula>
    </cfRule>
  </conditionalFormatting>
  <conditionalFormatting sqref="I164">
    <cfRule type="cellIs" dxfId="83" priority="13" operator="equal">
      <formula>0</formula>
    </cfRule>
  </conditionalFormatting>
  <conditionalFormatting sqref="J164">
    <cfRule type="cellIs" dxfId="82" priority="12" operator="equal">
      <formula>0</formula>
    </cfRule>
  </conditionalFormatting>
  <conditionalFormatting sqref="L164">
    <cfRule type="cellIs" dxfId="81" priority="11" operator="equal">
      <formula>0</formula>
    </cfRule>
  </conditionalFormatting>
  <conditionalFormatting sqref="M164">
    <cfRule type="cellIs" dxfId="80" priority="10" operator="equal">
      <formula>0</formula>
    </cfRule>
  </conditionalFormatting>
  <conditionalFormatting sqref="F167:G167">
    <cfRule type="cellIs" dxfId="79" priority="8" stopIfTrue="1" operator="equal">
      <formula>"НЕРАВНЕНИЕ!"</formula>
    </cfRule>
    <cfRule type="cellIs" priority="9" stopIfTrue="1" operator="equal">
      <formula>"НЕРАВНЕНИЕ!"</formula>
    </cfRule>
  </conditionalFormatting>
  <conditionalFormatting sqref="O167 I167:J167">
    <cfRule type="cellIs" dxfId="78" priority="7" stopIfTrue="1" operator="equal">
      <formula>"НЕРАВНЕНИЕ!"</formula>
    </cfRule>
  </conditionalFormatting>
  <conditionalFormatting sqref="L167 N167">
    <cfRule type="cellIs" dxfId="77" priority="6" stopIfTrue="1" operator="equal">
      <formula>"НЕРАВНЕНИЕ!"</formula>
    </cfRule>
  </conditionalFormatting>
  <conditionalFormatting sqref="M167">
    <cfRule type="cellIs" dxfId="76" priority="5" stopIfTrue="1" operator="equal">
      <formula>"НЕРАВНЕНИЕ!"</formula>
    </cfRule>
  </conditionalFormatting>
  <conditionalFormatting sqref="P167">
    <cfRule type="cellIs" dxfId="75" priority="4" stopIfTrue="1" operator="equal">
      <formula>"НЕРАВНЕНИЕ!"</formula>
    </cfRule>
  </conditionalFormatting>
  <conditionalFormatting sqref="O170:P171 L170:M171 I170:J171 F170:G171">
    <cfRule type="cellIs" dxfId="74" priority="3" stopIfTrue="1" operator="equal">
      <formula>0</formula>
    </cfRule>
  </conditionalFormatting>
  <conditionalFormatting sqref="O173:P174">
    <cfRule type="cellIs" dxfId="73" priority="2" stopIfTrue="1" operator="equal">
      <formula>0</formula>
    </cfRule>
  </conditionalFormatting>
  <conditionalFormatting sqref="B6:C6">
    <cfRule type="cellIs" dxfId="72" priority="1" stopIfTrue="1" operator="equal">
      <formula>0</formula>
    </cfRule>
  </conditionalFormatting>
  <dataValidations count="6">
    <dataValidation type="list" allowBlank="1" showInputMessage="1" showErrorMessage="1" sqref="O8">
      <formula1>$W$13:$W$24</formula1>
    </dataValidation>
    <dataValidation type="whole" allowBlank="1" showInputMessage="1" showErrorMessage="1" error="въведете цяло число" sqref="L147 F13:G146 O13:P146 I13:J146 L13:M146 I160:J160 O160:P161 L160:M160 F160:G160">
      <formula1>-10000000000000000</formula1>
      <formula2>10000000000000000</formula2>
    </dataValidation>
    <dataValidation type="whole" operator="greaterThan" allowBlank="1" showInputMessage="1" showErrorMessage="1" sqref="C147">
      <formula1>2016</formula1>
    </dataValidation>
    <dataValidation type="whole" operator="greaterThanOrEqual" allowBlank="1" showInputMessage="1" showErrorMessage="1" error="въведете цяло число" sqref="L161:M161 I161:J161 F161:G161">
      <formula1>0</formula1>
    </dataValidation>
    <dataValidation type="whole" allowBlank="1" showInputMessage="1" showErrorMessage="1" error="Допустимата разлика е +/- 5 лв!" sqref="O165:P165">
      <formula1>-5</formula1>
      <formula2>5</formula2>
    </dataValidation>
    <dataValidation type="whole" allowBlank="1" showInputMessage="1" showErrorMessage="1" error="Допустимата разлика е +/- 3 лв!" sqref="F165:G165 I165:J165 L165:M165">
      <formula1>-3</formula1>
      <formula2>3</formula2>
    </dataValidation>
  </dataValidations>
  <pageMargins left="0.15748031496062992" right="0.15748031496062992" top="0.31496062992125984" bottom="0.19685039370078741" header="0.15748031496062992" footer="0.15748031496062992"/>
  <pageSetup paperSize="9" scale="70" orientation="landscape" r:id="rId1"/>
  <headerFooter>
    <oddHeader>&amp;C&amp;"Times New Roman,Italic"&amp;10- &amp;P / &amp;N -</oddHeader>
  </headerFooter>
  <rowBreaks count="2" manualBreakCount="2">
    <brk id="58" min="1" max="15" man="1"/>
    <brk id="103" min="1" max="15" man="1"/>
  </rowBreaks>
  <ignoredErrors>
    <ignoredError sqref="K132 O130 O97:O98 K129 L135 O135 O85 K37 N37 O91:O92 O101:O105 O108:O109 O113 O116:O117 O120:O123 K153:K154 N153:N154 O87:O88 O64 N81:N82 K112 N25 N65:O66 N134:O134 N149:O149 N30:O36 N62:N64 N69:O70 N67:N68 N73:O74 N71:N72 N77:O80 N75:N76 N83:O83 N129:N133 N155:O155 N97:N126 N41:O41 N40 N43:O43 N42 N48:O52 N44:N47 N58:O59 N53:N57 N60 K40:L60 K113:L117 K155:L155 K30:L36 K149:L149 K97:L111 K134:L134 K130:L130 K25 K62:L63 K151:L152 K150 N151:O152 N150 K65:L83 K64 K119:L126 K118 K131 K133" unlockedFormula="1"/>
    <ignoredError sqref="N12 K12:L1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22"/>
  <sheetViews>
    <sheetView showZeros="0" zoomScaleNormal="100" workbookViewId="0">
      <pane xSplit="5" ySplit="12" topLeftCell="F146" activePane="bottomRight" state="frozen"/>
      <selection pane="topRight" activeCell="D1" sqref="D1"/>
      <selection pane="bottomLeft" activeCell="A11" sqref="A11"/>
      <selection pane="bottomRight" activeCell="F13" sqref="F13"/>
    </sheetView>
  </sheetViews>
  <sheetFormatPr defaultRowHeight="15" x14ac:dyDescent="0.25"/>
  <cols>
    <col min="1" max="1" width="3.7109375" style="36" customWidth="1"/>
    <col min="2" max="2" width="20.140625" style="36" customWidth="1"/>
    <col min="3" max="3" width="23.5703125" style="36" customWidth="1"/>
    <col min="4" max="4" width="30.85546875" style="36" customWidth="1"/>
    <col min="5" max="5" width="0.5703125" style="36" customWidth="1"/>
    <col min="6" max="7" width="16.85546875" style="36" customWidth="1"/>
    <col min="8" max="8" width="0.5703125" style="36" customWidth="1"/>
    <col min="9" max="10" width="16.85546875" style="36" customWidth="1"/>
    <col min="11" max="11" width="0.5703125" style="36" customWidth="1"/>
    <col min="12" max="13" width="16.85546875" style="36" customWidth="1"/>
    <col min="14" max="14" width="0.5703125" style="36" customWidth="1"/>
    <col min="15" max="16" width="16.85546875" style="36" customWidth="1"/>
    <col min="17" max="17" width="3.5703125" style="36" customWidth="1"/>
    <col min="18" max="18" width="61.85546875" style="221" customWidth="1"/>
    <col min="19" max="20" width="12.7109375" style="221" customWidth="1"/>
    <col min="21" max="21" width="3.140625" style="36" customWidth="1"/>
    <col min="22" max="22" width="9.140625" style="36"/>
    <col min="23" max="23" width="5.28515625" style="36" customWidth="1"/>
    <col min="24" max="16384" width="9.140625" style="36"/>
  </cols>
  <sheetData>
    <row r="1" spans="1:256" s="421" customFormat="1" ht="16.5" customHeight="1" x14ac:dyDescent="0.25">
      <c r="A1" s="6"/>
      <c r="B1" s="790" t="str">
        <f>+'Cash-Flow-2025-Leva'!B1:F1</f>
        <v>ДЪРЖАВЕН ФОНД "ЗЕМЕДЕЛИЕ"</v>
      </c>
      <c r="C1" s="791"/>
      <c r="D1" s="791"/>
      <c r="E1" s="791"/>
      <c r="F1" s="792"/>
      <c r="G1" s="434" t="s">
        <v>244</v>
      </c>
      <c r="H1" s="117"/>
      <c r="I1" s="793">
        <f>+'Cash-Flow-2025-Leva'!I1:J1</f>
        <v>121100421</v>
      </c>
      <c r="J1" s="794"/>
      <c r="K1" s="435"/>
      <c r="L1" s="436" t="s">
        <v>245</v>
      </c>
      <c r="M1" s="437">
        <f>+'Cash-Flow-2025-Leva'!M1</f>
        <v>8400</v>
      </c>
      <c r="N1" s="435"/>
      <c r="O1" s="436" t="s">
        <v>239</v>
      </c>
      <c r="P1" s="447">
        <f>+'Cash-Flow-2025-Leva'!P1</f>
        <v>0</v>
      </c>
      <c r="Q1" s="440"/>
      <c r="R1" s="444" t="s">
        <v>233</v>
      </c>
      <c r="S1" s="795">
        <f>+'Cash-Flow-2025-Leva'!$S$1</f>
        <v>0</v>
      </c>
      <c r="T1" s="796"/>
      <c r="U1" s="440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421" customFormat="1" ht="14.25" customHeight="1" x14ac:dyDescent="0.25">
      <c r="A2" s="6"/>
      <c r="B2" s="797" t="s">
        <v>249</v>
      </c>
      <c r="C2" s="798"/>
      <c r="D2" s="798"/>
      <c r="E2" s="798"/>
      <c r="F2" s="799"/>
      <c r="G2" s="117"/>
      <c r="H2" s="117"/>
      <c r="I2" s="438"/>
      <c r="J2" s="435"/>
      <c r="K2" s="438"/>
      <c r="L2" s="438"/>
      <c r="M2" s="435"/>
      <c r="N2" s="439"/>
      <c r="O2" s="440"/>
      <c r="P2" s="440"/>
      <c r="Q2" s="440"/>
      <c r="R2" s="440"/>
      <c r="S2" s="440"/>
      <c r="T2" s="440"/>
      <c r="U2" s="440"/>
      <c r="V2" s="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421" customFormat="1" ht="19.5" customHeight="1" x14ac:dyDescent="0.25">
      <c r="A3" s="6"/>
      <c r="B3" s="800" t="str">
        <f>+'Cash-Flow-2025-Leva'!B3:F3</f>
        <v>[Седалище и адрес]</v>
      </c>
      <c r="C3" s="801"/>
      <c r="D3" s="801"/>
      <c r="E3" s="801"/>
      <c r="F3" s="802"/>
      <c r="G3" s="441" t="s">
        <v>238</v>
      </c>
      <c r="H3" s="803" t="str">
        <f>+'Cash-Flow-2025-Leva'!H3</f>
        <v>www.dfz.bg</v>
      </c>
      <c r="I3" s="804"/>
      <c r="J3" s="804"/>
      <c r="K3" s="805"/>
      <c r="L3" s="51" t="s">
        <v>246</v>
      </c>
      <c r="M3" s="806" t="str">
        <f>+'Cash-Flow-2025-Leva'!M3:P3</f>
        <v>dfz@dfz.bg</v>
      </c>
      <c r="N3" s="807"/>
      <c r="O3" s="807"/>
      <c r="P3" s="808"/>
      <c r="Q3" s="440"/>
      <c r="R3" s="440"/>
      <c r="S3" s="440"/>
      <c r="T3" s="440"/>
      <c r="U3" s="440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s="12" customFormat="1" ht="4.5" customHeight="1" x14ac:dyDescent="0.2">
      <c r="A4" s="6"/>
      <c r="B4" s="40"/>
      <c r="C4" s="40"/>
      <c r="D4" s="40"/>
      <c r="E4" s="39"/>
      <c r="F4" s="39"/>
      <c r="G4" s="41"/>
      <c r="H4" s="39"/>
      <c r="I4" s="39"/>
      <c r="J4" s="39"/>
      <c r="K4" s="1"/>
      <c r="L4" s="37"/>
      <c r="M4" s="39"/>
      <c r="N4" s="39"/>
      <c r="O4" s="39"/>
      <c r="P4" s="39"/>
      <c r="Q4" s="39"/>
      <c r="R4" s="291"/>
      <c r="S4" s="291"/>
      <c r="T4" s="291"/>
      <c r="U4" s="6"/>
    </row>
    <row r="5" spans="1:256" s="12" customFormat="1" ht="18.75" customHeight="1" x14ac:dyDescent="0.25">
      <c r="A5" s="6"/>
      <c r="B5" s="675">
        <f>+'Cash-Flow-2025-Leva'!B5</f>
        <v>0</v>
      </c>
      <c r="C5" s="675"/>
      <c r="D5" s="810" t="s">
        <v>243</v>
      </c>
      <c r="E5" s="810"/>
      <c r="F5" s="810"/>
      <c r="G5" s="810"/>
      <c r="H5" s="810"/>
      <c r="I5" s="810"/>
      <c r="J5" s="810"/>
      <c r="K5" s="810"/>
      <c r="L5" s="810"/>
      <c r="M5" s="39"/>
      <c r="N5" s="39"/>
      <c r="O5" s="53" t="s">
        <v>17</v>
      </c>
      <c r="P5" s="445">
        <f>+'Cash-Flow-2025-Leva'!P5</f>
        <v>2025</v>
      </c>
      <c r="Q5" s="39"/>
      <c r="R5" s="809" t="s">
        <v>180</v>
      </c>
      <c r="S5" s="809"/>
      <c r="T5" s="809"/>
      <c r="U5" s="6"/>
    </row>
    <row r="6" spans="1:256" s="3" customFormat="1" ht="17.25" customHeight="1" x14ac:dyDescent="0.25">
      <c r="A6" s="6"/>
      <c r="B6" s="818">
        <f>+'Cash-Flow-2025-Leva'!B6</f>
        <v>0</v>
      </c>
      <c r="C6" s="818"/>
      <c r="D6" s="810" t="s">
        <v>242</v>
      </c>
      <c r="E6" s="810"/>
      <c r="F6" s="810"/>
      <c r="G6" s="810"/>
      <c r="H6" s="810"/>
      <c r="I6" s="810"/>
      <c r="J6" s="810"/>
      <c r="K6" s="810"/>
      <c r="L6" s="810"/>
      <c r="M6" s="42"/>
      <c r="N6" s="5"/>
      <c r="O6" s="6"/>
      <c r="P6" s="6"/>
      <c r="Q6" s="1"/>
      <c r="R6" s="811">
        <f>+P4</f>
        <v>0</v>
      </c>
      <c r="S6" s="811"/>
      <c r="T6" s="811"/>
      <c r="U6" s="6"/>
      <c r="V6" s="2"/>
      <c r="W6" s="2"/>
      <c r="X6" s="12"/>
      <c r="Y6" s="2"/>
      <c r="AB6" s="4"/>
    </row>
    <row r="7" spans="1:256" s="12" customFormat="1" ht="2.25" customHeight="1" x14ac:dyDescent="0.25">
      <c r="A7" s="38"/>
      <c r="B7" s="38"/>
      <c r="C7" s="38"/>
      <c r="D7" s="38"/>
      <c r="E7" s="39"/>
      <c r="F7" s="42"/>
      <c r="G7" s="38"/>
      <c r="H7" s="39"/>
      <c r="I7" s="43"/>
      <c r="J7" s="42"/>
      <c r="K7" s="38"/>
      <c r="L7" s="39"/>
      <c r="M7" s="42"/>
      <c r="N7" s="39"/>
      <c r="O7" s="38"/>
      <c r="P7" s="42"/>
      <c r="Q7" s="39"/>
      <c r="R7" s="215"/>
      <c r="S7" s="215"/>
      <c r="T7" s="215"/>
      <c r="U7" s="6"/>
    </row>
    <row r="8" spans="1:256" s="3" customFormat="1" ht="17.25" customHeight="1" x14ac:dyDescent="0.3">
      <c r="A8" s="6"/>
      <c r="B8" s="52"/>
      <c r="C8" s="52" t="s">
        <v>241</v>
      </c>
      <c r="D8" s="812" t="str">
        <f>+B1</f>
        <v>ДЪРЖАВЕН ФОНД "ЗЕМЕДЕЛИЕ"</v>
      </c>
      <c r="E8" s="812"/>
      <c r="F8" s="812"/>
      <c r="G8" s="812"/>
      <c r="H8" s="812"/>
      <c r="I8" s="812"/>
      <c r="J8" s="812"/>
      <c r="K8" s="812"/>
      <c r="L8" s="812"/>
      <c r="M8" s="442" t="s">
        <v>247</v>
      </c>
      <c r="N8" s="5"/>
      <c r="O8" s="592" t="str">
        <f>+'Cash-Flow-2025-Leva'!O8</f>
        <v>30.09.2025 г.</v>
      </c>
      <c r="P8" s="443" t="s">
        <v>8</v>
      </c>
      <c r="Q8" s="1"/>
      <c r="R8" s="813">
        <f>+P5</f>
        <v>2025</v>
      </c>
      <c r="S8" s="814"/>
      <c r="T8" s="815"/>
      <c r="U8" s="6"/>
      <c r="V8" s="2"/>
      <c r="W8" s="2"/>
      <c r="X8" s="2"/>
      <c r="Y8" s="2"/>
      <c r="AB8" s="4"/>
    </row>
    <row r="9" spans="1:256" s="3" customFormat="1" ht="4.5" customHeight="1" thickBot="1" x14ac:dyDescent="0.3">
      <c r="A9" s="6"/>
      <c r="B9" s="44"/>
      <c r="C9" s="115"/>
      <c r="D9" s="115"/>
      <c r="E9" s="5"/>
      <c r="F9" s="45"/>
      <c r="G9" s="45"/>
      <c r="H9" s="5"/>
      <c r="I9" s="45"/>
      <c r="J9" s="45"/>
      <c r="K9" s="5"/>
      <c r="L9" s="45"/>
      <c r="M9" s="45"/>
      <c r="N9" s="5"/>
      <c r="O9" s="45"/>
      <c r="P9" s="45"/>
      <c r="Q9" s="46"/>
      <c r="R9" s="341"/>
      <c r="S9" s="341"/>
      <c r="T9" s="341"/>
      <c r="U9" s="341"/>
      <c r="V9" s="2"/>
      <c r="W9" s="2"/>
      <c r="X9" s="2"/>
      <c r="Y9" s="2"/>
      <c r="Z9" s="2"/>
      <c r="AA9" s="4"/>
      <c r="AB9" s="2"/>
      <c r="AC9" s="2"/>
    </row>
    <row r="10" spans="1:256" s="3" customFormat="1" ht="60" customHeight="1" x14ac:dyDescent="0.25">
      <c r="A10" s="6"/>
      <c r="B10" s="126"/>
      <c r="C10" s="127"/>
      <c r="D10" s="128"/>
      <c r="E10" s="5"/>
      <c r="F10" s="86" t="str">
        <f>+'Cash-Flow-2025-Leva'!F10</f>
        <v xml:space="preserve">БЮДЖЕТ -ОТЧЕТ  </v>
      </c>
      <c r="G10" s="94" t="str">
        <f>+'Cash-Flow-2025-Leva'!G10</f>
        <v xml:space="preserve">БЮДЖЕТ -ОТЧЕТ  </v>
      </c>
      <c r="H10" s="5"/>
      <c r="I10" s="98" t="s">
        <v>41</v>
      </c>
      <c r="J10" s="114" t="str">
        <f>+'Cash-Flow-2025-Leva'!J10</f>
        <v>Сметки за сред-ства от Евро-пейския съюз - ОТЧЕТ</v>
      </c>
      <c r="K10" s="5"/>
      <c r="L10" s="432" t="s">
        <v>42</v>
      </c>
      <c r="M10" s="346" t="str">
        <f>+'Cash-Flow-2025-Leva'!M10</f>
        <v xml:space="preserve">Сметки за чуж-ди средства - ОТЧЕТ                </v>
      </c>
      <c r="N10" s="458"/>
      <c r="O10" s="461" t="s">
        <v>43</v>
      </c>
      <c r="P10" s="349" t="str">
        <f>+'Cash-Flow-2025-Leva'!P10</f>
        <v xml:space="preserve">ОБЩО КАСОВ ОТЧЕТ  </v>
      </c>
      <c r="Q10" s="406"/>
      <c r="R10" s="218"/>
      <c r="S10" s="218"/>
      <c r="T10" s="218"/>
      <c r="U10" s="218"/>
      <c r="V10" s="2"/>
      <c r="W10" s="2"/>
      <c r="X10" s="2"/>
      <c r="Y10" s="2"/>
      <c r="Z10" s="2"/>
      <c r="AA10" s="2"/>
      <c r="AB10" s="2"/>
      <c r="AC10" s="2"/>
    </row>
    <row r="11" spans="1:256" s="3" customFormat="1" ht="18" customHeight="1" thickBot="1" x14ac:dyDescent="0.3">
      <c r="A11" s="6"/>
      <c r="B11" s="131" t="s">
        <v>127</v>
      </c>
      <c r="C11" s="129"/>
      <c r="D11" s="130"/>
      <c r="E11" s="5"/>
      <c r="F11" s="583" t="str">
        <f>+'Cash-Flow-2025-Leva'!F11</f>
        <v>30.09.2025 г.</v>
      </c>
      <c r="G11" s="392">
        <f>+'Cash-Flow-2025-Leva'!G11</f>
        <v>2024</v>
      </c>
      <c r="H11" s="5"/>
      <c r="I11" s="584" t="str">
        <f>+O8</f>
        <v>30.09.2025 г.</v>
      </c>
      <c r="J11" s="393">
        <f>+'Cash-Flow-2025-Leva'!J11</f>
        <v>2024</v>
      </c>
      <c r="K11" s="5"/>
      <c r="L11" s="585" t="str">
        <f>+O8</f>
        <v>30.09.2025 г.</v>
      </c>
      <c r="M11" s="394">
        <f>+'Cash-Flow-2025-Leva'!M11</f>
        <v>2024</v>
      </c>
      <c r="N11" s="458"/>
      <c r="O11" s="586" t="str">
        <f>+O8</f>
        <v>30.09.2025 г.</v>
      </c>
      <c r="P11" s="395">
        <f>+'Cash-Flow-2025-Leva'!P11</f>
        <v>2024</v>
      </c>
      <c r="Q11" s="407"/>
      <c r="R11" s="218"/>
      <c r="S11" s="218"/>
      <c r="T11" s="218"/>
      <c r="U11" s="218"/>
      <c r="V11" s="2"/>
      <c r="W11" s="2"/>
      <c r="X11" s="2"/>
      <c r="Y11" s="2"/>
      <c r="Z11" s="2"/>
      <c r="AA11" s="2"/>
      <c r="AB11" s="2"/>
      <c r="AC11" s="2"/>
    </row>
    <row r="12" spans="1:256" s="3" customFormat="1" ht="15.75" x14ac:dyDescent="0.25">
      <c r="A12" s="6"/>
      <c r="B12" s="454" t="s">
        <v>128</v>
      </c>
      <c r="C12" s="455"/>
      <c r="D12" s="456"/>
      <c r="E12" s="5"/>
      <c r="F12" s="7" t="s">
        <v>1</v>
      </c>
      <c r="G12" s="93" t="s">
        <v>2</v>
      </c>
      <c r="H12" s="5"/>
      <c r="I12" s="7" t="s">
        <v>3</v>
      </c>
      <c r="J12" s="93" t="s">
        <v>4</v>
      </c>
      <c r="K12" s="5"/>
      <c r="L12" s="7" t="s">
        <v>5</v>
      </c>
      <c r="M12" s="93" t="s">
        <v>235</v>
      </c>
      <c r="N12" s="458"/>
      <c r="O12" s="350" t="str">
        <f>+'Cash-Flow-2025-Leva'!O12</f>
        <v>(7)=(1)+(3)+(5)</v>
      </c>
      <c r="P12" s="351" t="str">
        <f>+'Cash-Flow-2025-Leva'!P12</f>
        <v>(8)=(2)+(4)+(6)</v>
      </c>
      <c r="Q12" s="6"/>
      <c r="R12" s="218"/>
      <c r="S12" s="218"/>
      <c r="T12" s="218"/>
      <c r="U12" s="218"/>
      <c r="V12" s="2"/>
      <c r="W12" s="2"/>
      <c r="X12" s="2"/>
      <c r="Y12" s="2"/>
      <c r="Z12" s="2"/>
      <c r="AA12" s="2"/>
      <c r="AB12" s="2"/>
      <c r="AC12" s="2"/>
    </row>
    <row r="13" spans="1:256" s="3" customFormat="1" ht="15.75" x14ac:dyDescent="0.25">
      <c r="A13" s="104"/>
      <c r="B13" s="190" t="s">
        <v>48</v>
      </c>
      <c r="C13" s="132"/>
      <c r="D13" s="133"/>
      <c r="E13" s="273"/>
      <c r="F13" s="222"/>
      <c r="G13" s="222"/>
      <c r="H13" s="273"/>
      <c r="I13" s="222"/>
      <c r="J13" s="222"/>
      <c r="K13" s="273"/>
      <c r="L13" s="222"/>
      <c r="M13" s="222"/>
      <c r="N13" s="459"/>
      <c r="O13" s="352"/>
      <c r="P13" s="353"/>
      <c r="Q13" s="50"/>
      <c r="R13" s="218"/>
      <c r="S13" s="218"/>
      <c r="T13" s="218"/>
      <c r="U13" s="218"/>
      <c r="V13" s="2"/>
      <c r="W13" s="2"/>
      <c r="X13" s="2"/>
      <c r="Y13" s="2"/>
      <c r="Z13" s="2"/>
      <c r="AA13" s="2"/>
      <c r="AB13" s="2"/>
      <c r="AC13" s="2"/>
    </row>
    <row r="14" spans="1:256" s="3" customFormat="1" ht="15.75" x14ac:dyDescent="0.25">
      <c r="A14" s="104"/>
      <c r="B14" s="192" t="s">
        <v>69</v>
      </c>
      <c r="C14" s="117"/>
      <c r="D14" s="121"/>
      <c r="E14" s="273"/>
      <c r="F14" s="224"/>
      <c r="G14" s="224"/>
      <c r="H14" s="273"/>
      <c r="I14" s="224"/>
      <c r="J14" s="224"/>
      <c r="K14" s="273"/>
      <c r="L14" s="224"/>
      <c r="M14" s="224"/>
      <c r="N14" s="459"/>
      <c r="O14" s="354"/>
      <c r="P14" s="355"/>
      <c r="Q14" s="50"/>
      <c r="R14" s="218"/>
      <c r="S14" s="218"/>
      <c r="T14" s="218"/>
      <c r="U14" s="218"/>
      <c r="V14" s="2"/>
      <c r="W14" s="2"/>
      <c r="X14" s="2"/>
      <c r="Y14" s="2"/>
      <c r="Z14" s="2"/>
      <c r="AA14" s="2"/>
      <c r="AB14" s="2"/>
      <c r="AC14" s="2"/>
    </row>
    <row r="15" spans="1:256" s="3" customFormat="1" ht="15.75" x14ac:dyDescent="0.25">
      <c r="A15" s="104"/>
      <c r="B15" s="193" t="s">
        <v>49</v>
      </c>
      <c r="C15" s="152"/>
      <c r="D15" s="153"/>
      <c r="E15" s="273"/>
      <c r="F15" s="252">
        <f>+'Cash-Flow-2025-Leva'!F15/1000</f>
        <v>0</v>
      </c>
      <c r="G15" s="251">
        <f>+'Cash-Flow-2025-Leva'!G15/1000</f>
        <v>0</v>
      </c>
      <c r="H15" s="273"/>
      <c r="I15" s="252">
        <f>+'Cash-Flow-2025-Leva'!I15/1000</f>
        <v>0</v>
      </c>
      <c r="J15" s="251">
        <f>+'Cash-Flow-2025-Leva'!J15/1000</f>
        <v>0</v>
      </c>
      <c r="K15" s="273"/>
      <c r="L15" s="252">
        <f>+'Cash-Flow-2025-Leva'!L15/1000</f>
        <v>0</v>
      </c>
      <c r="M15" s="251">
        <f>+'Cash-Flow-2025-Leva'!M15/1000</f>
        <v>0</v>
      </c>
      <c r="N15" s="459"/>
      <c r="O15" s="361">
        <f t="shared" ref="O15:O24" si="0">+F15+I15+L15</f>
        <v>0</v>
      </c>
      <c r="P15" s="374">
        <f t="shared" ref="P15:P24" si="1">+G15+J15+M15</f>
        <v>0</v>
      </c>
      <c r="Q15" s="50"/>
      <c r="R15" s="218"/>
      <c r="S15" s="218"/>
      <c r="T15" s="218"/>
      <c r="U15" s="218"/>
      <c r="V15" s="2"/>
      <c r="W15" s="2"/>
      <c r="X15" s="2"/>
      <c r="Y15" s="2"/>
      <c r="Z15" s="2"/>
      <c r="AA15" s="2"/>
      <c r="AB15" s="2"/>
      <c r="AC15" s="2"/>
    </row>
    <row r="16" spans="1:256" s="3" customFormat="1" ht="15.75" x14ac:dyDescent="0.25">
      <c r="A16" s="104"/>
      <c r="B16" s="207" t="s">
        <v>283</v>
      </c>
      <c r="C16" s="148"/>
      <c r="D16" s="149"/>
      <c r="E16" s="273"/>
      <c r="F16" s="264">
        <f>+'Cash-Flow-2025-Leva'!F16/1000</f>
        <v>0</v>
      </c>
      <c r="G16" s="263">
        <f>+'Cash-Flow-2025-Leva'!G16/1000</f>
        <v>0</v>
      </c>
      <c r="H16" s="273"/>
      <c r="I16" s="264">
        <f>+'Cash-Flow-2025-Leva'!I16/1000</f>
        <v>0</v>
      </c>
      <c r="J16" s="263">
        <f>+'Cash-Flow-2025-Leva'!J16/1000</f>
        <v>0</v>
      </c>
      <c r="K16" s="273"/>
      <c r="L16" s="264">
        <f>+'Cash-Flow-2025-Leva'!L16/1000</f>
        <v>0</v>
      </c>
      <c r="M16" s="263">
        <f>+'Cash-Flow-2025-Leva'!M16/1000</f>
        <v>0</v>
      </c>
      <c r="N16" s="459"/>
      <c r="O16" s="357">
        <f t="shared" si="0"/>
        <v>0</v>
      </c>
      <c r="P16" s="380">
        <f t="shared" si="1"/>
        <v>0</v>
      </c>
      <c r="Q16" s="50"/>
      <c r="R16" s="218"/>
      <c r="S16" s="218"/>
      <c r="T16" s="218"/>
      <c r="U16" s="218"/>
      <c r="V16" s="2"/>
      <c r="W16" s="2"/>
      <c r="X16" s="2"/>
      <c r="Y16" s="2"/>
      <c r="Z16" s="2"/>
      <c r="AA16" s="2"/>
      <c r="AB16" s="2"/>
      <c r="AC16" s="2"/>
    </row>
    <row r="17" spans="1:29" s="3" customFormat="1" ht="15.75" x14ac:dyDescent="0.25">
      <c r="A17" s="104"/>
      <c r="B17" s="202" t="s">
        <v>285</v>
      </c>
      <c r="C17" s="498"/>
      <c r="D17" s="499"/>
      <c r="E17" s="273"/>
      <c r="F17" s="507">
        <f>+'Cash-Flow-2025-Leva'!F17/1000</f>
        <v>0</v>
      </c>
      <c r="G17" s="508">
        <f>+'Cash-Flow-2025-Leva'!G17/1000</f>
        <v>0</v>
      </c>
      <c r="H17" s="273"/>
      <c r="I17" s="507">
        <f>+'Cash-Flow-2025-Leva'!I17/1000</f>
        <v>0</v>
      </c>
      <c r="J17" s="508">
        <f>+'Cash-Flow-2025-Leva'!J17/1000</f>
        <v>0</v>
      </c>
      <c r="K17" s="273"/>
      <c r="L17" s="507">
        <f>+'Cash-Flow-2025-Leva'!L17/1000</f>
        <v>0</v>
      </c>
      <c r="M17" s="508">
        <f>+'Cash-Flow-2025-Leva'!M17/1000</f>
        <v>0</v>
      </c>
      <c r="N17" s="459"/>
      <c r="O17" s="505">
        <f>+F17+I17+L17</f>
        <v>0</v>
      </c>
      <c r="P17" s="506">
        <f>+G17+J17+M17</f>
        <v>0</v>
      </c>
      <c r="Q17" s="50"/>
      <c r="R17" s="218"/>
      <c r="S17" s="218"/>
      <c r="T17" s="218"/>
      <c r="U17" s="218"/>
      <c r="V17" s="2"/>
      <c r="W17" s="2"/>
      <c r="X17" s="2"/>
      <c r="Y17" s="2"/>
      <c r="Z17" s="2"/>
      <c r="AA17" s="2"/>
      <c r="AB17" s="2"/>
      <c r="AC17" s="2"/>
    </row>
    <row r="18" spans="1:29" s="3" customFormat="1" ht="15.75" x14ac:dyDescent="0.25">
      <c r="A18" s="104"/>
      <c r="B18" s="188" t="s">
        <v>83</v>
      </c>
      <c r="C18" s="148"/>
      <c r="D18" s="149"/>
      <c r="E18" s="273"/>
      <c r="F18" s="252">
        <f>+'Cash-Flow-2025-Leva'!F18/1000</f>
        <v>427.392</v>
      </c>
      <c r="G18" s="251">
        <f>+'Cash-Flow-2025-Leva'!G18/1000</f>
        <v>716.14800000000002</v>
      </c>
      <c r="H18" s="273"/>
      <c r="I18" s="252">
        <f>+'Cash-Flow-2025-Leva'!I18/1000</f>
        <v>0</v>
      </c>
      <c r="J18" s="251">
        <f>+'Cash-Flow-2025-Leva'!J18/1000</f>
        <v>0</v>
      </c>
      <c r="K18" s="273"/>
      <c r="L18" s="252">
        <f>+'Cash-Flow-2025-Leva'!L18/1000</f>
        <v>0</v>
      </c>
      <c r="M18" s="251">
        <f>+'Cash-Flow-2025-Leva'!M18/1000</f>
        <v>0</v>
      </c>
      <c r="N18" s="459"/>
      <c r="O18" s="361">
        <f t="shared" si="0"/>
        <v>427.392</v>
      </c>
      <c r="P18" s="374">
        <f t="shared" si="1"/>
        <v>716.14800000000002</v>
      </c>
      <c r="Q18" s="50"/>
      <c r="R18" s="218"/>
      <c r="S18" s="218"/>
      <c r="T18" s="218"/>
      <c r="U18" s="218"/>
      <c r="V18" s="2"/>
      <c r="W18" s="2"/>
      <c r="X18" s="2"/>
      <c r="Y18" s="2"/>
      <c r="Z18" s="2"/>
      <c r="AA18" s="2"/>
      <c r="AB18" s="2"/>
      <c r="AC18" s="2"/>
    </row>
    <row r="19" spans="1:29" s="3" customFormat="1" ht="15.75" x14ac:dyDescent="0.25">
      <c r="A19" s="104"/>
      <c r="B19" s="188" t="s">
        <v>68</v>
      </c>
      <c r="C19" s="148"/>
      <c r="D19" s="149"/>
      <c r="E19" s="273"/>
      <c r="F19" s="275">
        <f>+'Cash-Flow-2025-Leva'!F19/1000</f>
        <v>0</v>
      </c>
      <c r="G19" s="274">
        <f>+'Cash-Flow-2025-Leva'!G19/1000</f>
        <v>0</v>
      </c>
      <c r="H19" s="273"/>
      <c r="I19" s="275">
        <f>+'Cash-Flow-2025-Leva'!I19/1000</f>
        <v>0</v>
      </c>
      <c r="J19" s="274">
        <f>+'Cash-Flow-2025-Leva'!J19/1000</f>
        <v>0</v>
      </c>
      <c r="K19" s="273"/>
      <c r="L19" s="275">
        <f>+'Cash-Flow-2025-Leva'!L19/1000</f>
        <v>0</v>
      </c>
      <c r="M19" s="274">
        <f>+'Cash-Flow-2025-Leva'!M19/1000</f>
        <v>0</v>
      </c>
      <c r="N19" s="459"/>
      <c r="O19" s="356">
        <f t="shared" si="0"/>
        <v>0</v>
      </c>
      <c r="P19" s="408">
        <f t="shared" si="1"/>
        <v>0</v>
      </c>
      <c r="Q19" s="50"/>
      <c r="R19" s="218"/>
      <c r="S19" s="218"/>
      <c r="T19" s="218"/>
      <c r="U19" s="218"/>
      <c r="V19" s="2"/>
      <c r="W19" s="2"/>
      <c r="X19" s="2"/>
      <c r="Y19" s="2"/>
      <c r="Z19" s="2"/>
      <c r="AA19" s="2"/>
      <c r="AB19" s="2"/>
      <c r="AC19" s="2"/>
    </row>
    <row r="20" spans="1:29" s="3" customFormat="1" ht="15.75" x14ac:dyDescent="0.25">
      <c r="A20" s="104"/>
      <c r="B20" s="188" t="s">
        <v>50</v>
      </c>
      <c r="C20" s="148"/>
      <c r="D20" s="149"/>
      <c r="E20" s="273"/>
      <c r="F20" s="275">
        <f>+'Cash-Flow-2025-Leva'!F20/1000</f>
        <v>8.2940000000000005</v>
      </c>
      <c r="G20" s="274">
        <f>+'Cash-Flow-2025-Leva'!G20/1000</f>
        <v>12.612</v>
      </c>
      <c r="H20" s="273"/>
      <c r="I20" s="275">
        <f>+'Cash-Flow-2025-Leva'!I20/1000</f>
        <v>0</v>
      </c>
      <c r="J20" s="274">
        <f>+'Cash-Flow-2025-Leva'!J20/1000</f>
        <v>0</v>
      </c>
      <c r="K20" s="273"/>
      <c r="L20" s="275">
        <f>+'Cash-Flow-2025-Leva'!L20/1000</f>
        <v>0</v>
      </c>
      <c r="M20" s="274">
        <f>+'Cash-Flow-2025-Leva'!M20/1000</f>
        <v>0</v>
      </c>
      <c r="N20" s="459"/>
      <c r="O20" s="356">
        <f t="shared" si="0"/>
        <v>8.2940000000000005</v>
      </c>
      <c r="P20" s="408">
        <f t="shared" si="1"/>
        <v>12.612</v>
      </c>
      <c r="Q20" s="50"/>
      <c r="R20" s="218"/>
      <c r="S20" s="218"/>
      <c r="T20" s="218"/>
      <c r="U20" s="218"/>
      <c r="V20" s="2"/>
      <c r="W20" s="2"/>
      <c r="X20" s="2"/>
      <c r="Y20" s="2"/>
      <c r="Z20" s="2"/>
      <c r="AA20" s="2"/>
      <c r="AB20" s="2"/>
      <c r="AC20" s="2"/>
    </row>
    <row r="21" spans="1:29" s="3" customFormat="1" ht="15.75" x14ac:dyDescent="0.25">
      <c r="A21" s="104"/>
      <c r="B21" s="188" t="s">
        <v>148</v>
      </c>
      <c r="C21" s="148"/>
      <c r="D21" s="149"/>
      <c r="E21" s="273"/>
      <c r="F21" s="275">
        <f>+'Cash-Flow-2025-Leva'!F21/1000</f>
        <v>0</v>
      </c>
      <c r="G21" s="274">
        <f>+'Cash-Flow-2025-Leva'!G21/1000</f>
        <v>0</v>
      </c>
      <c r="H21" s="273"/>
      <c r="I21" s="275">
        <f>+'Cash-Flow-2025-Leva'!I21/1000</f>
        <v>0</v>
      </c>
      <c r="J21" s="274">
        <f>+'Cash-Flow-2025-Leva'!J21/1000</f>
        <v>0</v>
      </c>
      <c r="K21" s="273"/>
      <c r="L21" s="275">
        <f>+'Cash-Flow-2025-Leva'!L21/1000</f>
        <v>0</v>
      </c>
      <c r="M21" s="274">
        <f>+'Cash-Flow-2025-Leva'!M21/1000</f>
        <v>0</v>
      </c>
      <c r="N21" s="459"/>
      <c r="O21" s="356">
        <f t="shared" si="0"/>
        <v>0</v>
      </c>
      <c r="P21" s="408">
        <f t="shared" si="1"/>
        <v>0</v>
      </c>
      <c r="Q21" s="50"/>
      <c r="R21" s="218"/>
      <c r="S21" s="218"/>
      <c r="T21" s="218"/>
      <c r="U21" s="218"/>
      <c r="V21" s="2"/>
      <c r="W21" s="2"/>
      <c r="X21" s="2"/>
      <c r="Y21" s="2"/>
      <c r="Z21" s="2"/>
      <c r="AA21" s="2"/>
      <c r="AB21" s="2"/>
      <c r="AC21" s="2"/>
    </row>
    <row r="22" spans="1:29" s="3" customFormat="1" ht="15.75" x14ac:dyDescent="0.25">
      <c r="A22" s="104"/>
      <c r="B22" s="188" t="s">
        <v>51</v>
      </c>
      <c r="C22" s="148"/>
      <c r="D22" s="149"/>
      <c r="E22" s="273"/>
      <c r="F22" s="275">
        <f>+'Cash-Flow-2025-Leva'!F22/1000</f>
        <v>36.234999999999999</v>
      </c>
      <c r="G22" s="274">
        <f>+'Cash-Flow-2025-Leva'!G22/1000</f>
        <v>56.581000000000003</v>
      </c>
      <c r="H22" s="273"/>
      <c r="I22" s="275">
        <f>+'Cash-Flow-2025-Leva'!I22/1000</f>
        <v>0</v>
      </c>
      <c r="J22" s="274">
        <f>+'Cash-Flow-2025-Leva'!J22/1000</f>
        <v>0</v>
      </c>
      <c r="K22" s="273"/>
      <c r="L22" s="275">
        <f>+'Cash-Flow-2025-Leva'!L22/1000</f>
        <v>0</v>
      </c>
      <c r="M22" s="274">
        <f>+'Cash-Flow-2025-Leva'!M22/1000</f>
        <v>0</v>
      </c>
      <c r="N22" s="459"/>
      <c r="O22" s="356">
        <f t="shared" si="0"/>
        <v>36.234999999999999</v>
      </c>
      <c r="P22" s="408">
        <f t="shared" si="1"/>
        <v>56.581000000000003</v>
      </c>
      <c r="Q22" s="50"/>
      <c r="R22" s="218"/>
      <c r="S22" s="218"/>
      <c r="T22" s="218"/>
      <c r="U22" s="218"/>
      <c r="V22" s="2"/>
      <c r="W22" s="2"/>
      <c r="X22" s="2"/>
      <c r="Y22" s="2"/>
      <c r="Z22" s="2"/>
      <c r="AA22" s="2"/>
      <c r="AB22" s="2"/>
      <c r="AC22" s="2"/>
    </row>
    <row r="23" spans="1:29" s="3" customFormat="1" ht="15.75" x14ac:dyDescent="0.25">
      <c r="A23" s="104"/>
      <c r="B23" s="188" t="s">
        <v>52</v>
      </c>
      <c r="C23" s="148"/>
      <c r="D23" s="149"/>
      <c r="E23" s="273"/>
      <c r="F23" s="275">
        <f>+'Cash-Flow-2025-Leva'!F23/1000</f>
        <v>0</v>
      </c>
      <c r="G23" s="274">
        <f>+'Cash-Flow-2025-Leva'!G23/1000</f>
        <v>0</v>
      </c>
      <c r="H23" s="273"/>
      <c r="I23" s="275">
        <f>+'Cash-Flow-2025-Leva'!I23/1000</f>
        <v>0</v>
      </c>
      <c r="J23" s="274">
        <f>+'Cash-Flow-2025-Leva'!J23/1000</f>
        <v>0</v>
      </c>
      <c r="K23" s="273"/>
      <c r="L23" s="275">
        <f>+'Cash-Flow-2025-Leva'!L23/1000</f>
        <v>0</v>
      </c>
      <c r="M23" s="274">
        <f>+'Cash-Flow-2025-Leva'!M23/1000</f>
        <v>0</v>
      </c>
      <c r="N23" s="459"/>
      <c r="O23" s="356">
        <f t="shared" si="0"/>
        <v>0</v>
      </c>
      <c r="P23" s="408">
        <f t="shared" si="1"/>
        <v>0</v>
      </c>
      <c r="Q23" s="50"/>
      <c r="R23" s="218"/>
      <c r="S23" s="218"/>
      <c r="T23" s="218"/>
      <c r="U23" s="218"/>
      <c r="V23" s="2"/>
      <c r="W23" s="2"/>
      <c r="X23" s="2"/>
      <c r="Y23" s="2"/>
      <c r="Z23" s="2"/>
      <c r="AA23" s="2"/>
      <c r="AB23" s="2"/>
      <c r="AC23" s="2"/>
    </row>
    <row r="24" spans="1:29" s="3" customFormat="1" ht="15.75" x14ac:dyDescent="0.25">
      <c r="A24" s="104"/>
      <c r="B24" s="189" t="s">
        <v>74</v>
      </c>
      <c r="C24" s="150"/>
      <c r="D24" s="151"/>
      <c r="E24" s="273"/>
      <c r="F24" s="264">
        <f>+'Cash-Flow-2025-Leva'!F24/1000</f>
        <v>400.86099999999999</v>
      </c>
      <c r="G24" s="263">
        <f>+'Cash-Flow-2025-Leva'!G24/1000</f>
        <v>591.52</v>
      </c>
      <c r="H24" s="273"/>
      <c r="I24" s="264">
        <f>+'Cash-Flow-2025-Leva'!I24/1000</f>
        <v>0</v>
      </c>
      <c r="J24" s="263">
        <f>+'Cash-Flow-2025-Leva'!J24/1000</f>
        <v>0</v>
      </c>
      <c r="K24" s="273"/>
      <c r="L24" s="264">
        <f>+'Cash-Flow-2025-Leva'!L24/1000</f>
        <v>0</v>
      </c>
      <c r="M24" s="263">
        <f>+'Cash-Flow-2025-Leva'!M24/1000</f>
        <v>0</v>
      </c>
      <c r="N24" s="459"/>
      <c r="O24" s="357">
        <f t="shared" si="0"/>
        <v>400.86099999999999</v>
      </c>
      <c r="P24" s="380">
        <f t="shared" si="1"/>
        <v>591.52</v>
      </c>
      <c r="Q24" s="50"/>
      <c r="R24" s="218"/>
      <c r="S24" s="218"/>
      <c r="T24" s="218"/>
      <c r="U24" s="218"/>
      <c r="V24" s="2"/>
      <c r="W24" s="2"/>
      <c r="X24" s="2"/>
      <c r="Y24" s="2"/>
      <c r="Z24" s="2"/>
      <c r="AA24" s="2"/>
      <c r="AB24" s="2"/>
      <c r="AC24" s="2"/>
    </row>
    <row r="25" spans="1:29" s="3" customFormat="1" ht="15.75" x14ac:dyDescent="0.25">
      <c r="A25" s="104"/>
      <c r="B25" s="140" t="s">
        <v>130</v>
      </c>
      <c r="C25" s="141"/>
      <c r="D25" s="142"/>
      <c r="E25" s="273"/>
      <c r="F25" s="232">
        <f>+SUM(F15,F16,F18,F19,F20,F21,F22,F23,F24)</f>
        <v>872.78199999999993</v>
      </c>
      <c r="G25" s="231">
        <f>+SUM(G15,G16,G18,G19,G20,G21,G22,G23,G24)</f>
        <v>1376.8609999999999</v>
      </c>
      <c r="H25" s="273"/>
      <c r="I25" s="232">
        <f>+SUM(I15,I16,I18,I19,I20,I21,I22,I23,I24)</f>
        <v>0</v>
      </c>
      <c r="J25" s="231">
        <f>+SUM(J15,J16,J18,J19,J20,J21,J22,J23,J24)</f>
        <v>0</v>
      </c>
      <c r="K25" s="273"/>
      <c r="L25" s="232">
        <f>+SUM(L15,L16,L18,L19,L20,L21,L22,L23,L24)</f>
        <v>0</v>
      </c>
      <c r="M25" s="231">
        <f>+SUM(M15,M16,M18,M19,M20,M21,M22,M23,M24)</f>
        <v>0</v>
      </c>
      <c r="N25" s="459"/>
      <c r="O25" s="358">
        <f>+SUM(O15,O16,O18,O19,O20,O21,O22,O23,O24)</f>
        <v>872.78199999999993</v>
      </c>
      <c r="P25" s="359">
        <f>+SUM(P15,P16,P18,P19,P20,P21,P22,P23,P24)</f>
        <v>1376.8609999999999</v>
      </c>
      <c r="Q25" s="50"/>
      <c r="R25" s="218"/>
      <c r="S25" s="218"/>
      <c r="T25" s="218"/>
      <c r="U25" s="218"/>
      <c r="V25" s="2"/>
      <c r="W25" s="2"/>
      <c r="X25" s="2"/>
      <c r="Y25" s="2"/>
      <c r="Z25" s="2"/>
      <c r="AA25" s="2"/>
      <c r="AB25" s="2"/>
      <c r="AC25" s="2"/>
    </row>
    <row r="26" spans="1:29" s="3" customFormat="1" ht="15.75" x14ac:dyDescent="0.25">
      <c r="A26" s="104"/>
      <c r="B26" s="192" t="s">
        <v>144</v>
      </c>
      <c r="C26" s="117"/>
      <c r="D26" s="121"/>
      <c r="E26" s="273"/>
      <c r="F26" s="233"/>
      <c r="G26" s="222"/>
      <c r="H26" s="273"/>
      <c r="I26" s="233"/>
      <c r="J26" s="222"/>
      <c r="K26" s="273"/>
      <c r="L26" s="233"/>
      <c r="M26" s="222"/>
      <c r="N26" s="459"/>
      <c r="O26" s="360"/>
      <c r="P26" s="353"/>
      <c r="Q26" s="50"/>
      <c r="R26" s="218"/>
      <c r="S26" s="218"/>
      <c r="T26" s="218"/>
      <c r="U26" s="218"/>
      <c r="V26" s="2"/>
      <c r="W26" s="2"/>
      <c r="X26" s="2"/>
      <c r="Y26" s="2"/>
      <c r="Z26" s="2"/>
      <c r="AA26" s="2"/>
      <c r="AB26" s="2"/>
      <c r="AC26" s="2"/>
    </row>
    <row r="27" spans="1:29" s="3" customFormat="1" ht="15.75" x14ac:dyDescent="0.25">
      <c r="A27" s="104"/>
      <c r="B27" s="193" t="s">
        <v>67</v>
      </c>
      <c r="C27" s="152"/>
      <c r="D27" s="153"/>
      <c r="E27" s="273"/>
      <c r="F27" s="252">
        <f>+'Cash-Flow-2025-Leva'!F27/1000</f>
        <v>0</v>
      </c>
      <c r="G27" s="251">
        <f>+'Cash-Flow-2025-Leva'!G27/1000</f>
        <v>0</v>
      </c>
      <c r="H27" s="273"/>
      <c r="I27" s="252">
        <f>+'Cash-Flow-2025-Leva'!I27/1000</f>
        <v>0</v>
      </c>
      <c r="J27" s="251">
        <f>+'Cash-Flow-2025-Leva'!J27/1000</f>
        <v>0</v>
      </c>
      <c r="K27" s="273"/>
      <c r="L27" s="252">
        <f>+'Cash-Flow-2025-Leva'!L27/1000</f>
        <v>0</v>
      </c>
      <c r="M27" s="251">
        <f>+'Cash-Flow-2025-Leva'!M27/1000</f>
        <v>0</v>
      </c>
      <c r="N27" s="459"/>
      <c r="O27" s="361">
        <f t="shared" ref="O27:P29" si="2">+F27+I27+L27</f>
        <v>0</v>
      </c>
      <c r="P27" s="374">
        <f t="shared" si="2"/>
        <v>0</v>
      </c>
      <c r="Q27" s="50"/>
      <c r="R27" s="218"/>
      <c r="S27" s="218"/>
      <c r="T27" s="218"/>
      <c r="U27" s="218"/>
      <c r="V27" s="2"/>
      <c r="W27" s="2"/>
      <c r="X27" s="2"/>
      <c r="Y27" s="2"/>
      <c r="Z27" s="2"/>
      <c r="AA27" s="2"/>
      <c r="AB27" s="2"/>
      <c r="AC27" s="2"/>
    </row>
    <row r="28" spans="1:29" s="3" customFormat="1" ht="15.75" x14ac:dyDescent="0.25">
      <c r="A28" s="104"/>
      <c r="B28" s="188" t="s">
        <v>71</v>
      </c>
      <c r="C28" s="148"/>
      <c r="D28" s="149"/>
      <c r="E28" s="273"/>
      <c r="F28" s="275">
        <f>+'Cash-Flow-2025-Leva'!F28/1000</f>
        <v>0</v>
      </c>
      <c r="G28" s="274">
        <f>+'Cash-Flow-2025-Leva'!G28/1000</f>
        <v>0</v>
      </c>
      <c r="H28" s="273"/>
      <c r="I28" s="275">
        <f>+'Cash-Flow-2025-Leva'!I28/1000</f>
        <v>0</v>
      </c>
      <c r="J28" s="274">
        <f>+'Cash-Flow-2025-Leva'!J28/1000</f>
        <v>0</v>
      </c>
      <c r="K28" s="273"/>
      <c r="L28" s="275">
        <f>+'Cash-Flow-2025-Leva'!L28/1000</f>
        <v>0</v>
      </c>
      <c r="M28" s="274">
        <f>+'Cash-Flow-2025-Leva'!M28/1000</f>
        <v>0</v>
      </c>
      <c r="N28" s="459"/>
      <c r="O28" s="356">
        <f t="shared" si="2"/>
        <v>0</v>
      </c>
      <c r="P28" s="408">
        <f t="shared" si="2"/>
        <v>0</v>
      </c>
      <c r="Q28" s="50"/>
      <c r="R28" s="218"/>
      <c r="S28" s="218"/>
      <c r="T28" s="218"/>
      <c r="U28" s="218"/>
      <c r="V28" s="2"/>
      <c r="W28" s="2"/>
      <c r="X28" s="2"/>
      <c r="Y28" s="2"/>
      <c r="Z28" s="2"/>
      <c r="AA28" s="2"/>
      <c r="AB28" s="2"/>
      <c r="AC28" s="2"/>
    </row>
    <row r="29" spans="1:29" s="3" customFormat="1" ht="15.75" x14ac:dyDescent="0.25">
      <c r="A29" s="104"/>
      <c r="B29" s="449" t="s">
        <v>145</v>
      </c>
      <c r="C29" s="150"/>
      <c r="D29" s="151"/>
      <c r="E29" s="273"/>
      <c r="F29" s="264">
        <f>+'Cash-Flow-2025-Leva'!F29/1000</f>
        <v>0</v>
      </c>
      <c r="G29" s="263">
        <f>+'Cash-Flow-2025-Leva'!G29/1000</f>
        <v>0</v>
      </c>
      <c r="H29" s="273"/>
      <c r="I29" s="264">
        <f>+'Cash-Flow-2025-Leva'!I29/1000</f>
        <v>0</v>
      </c>
      <c r="J29" s="263">
        <f>+'Cash-Flow-2025-Leva'!J29/1000</f>
        <v>0</v>
      </c>
      <c r="K29" s="273"/>
      <c r="L29" s="264">
        <f>+'Cash-Flow-2025-Leva'!L29/1000</f>
        <v>0</v>
      </c>
      <c r="M29" s="263">
        <f>+'Cash-Flow-2025-Leva'!M29/1000</f>
        <v>0</v>
      </c>
      <c r="N29" s="459"/>
      <c r="O29" s="357">
        <f t="shared" si="2"/>
        <v>0</v>
      </c>
      <c r="P29" s="380">
        <f t="shared" si="2"/>
        <v>0</v>
      </c>
      <c r="Q29" s="50"/>
      <c r="R29" s="218"/>
      <c r="S29" s="218"/>
      <c r="T29" s="218"/>
      <c r="U29" s="218"/>
      <c r="V29" s="2"/>
      <c r="W29" s="2"/>
      <c r="X29" s="2"/>
      <c r="Y29" s="2"/>
      <c r="Z29" s="2"/>
      <c r="AA29" s="2"/>
      <c r="AB29" s="2"/>
      <c r="AC29" s="2"/>
    </row>
    <row r="30" spans="1:29" s="3" customFormat="1" ht="15.75" x14ac:dyDescent="0.25">
      <c r="A30" s="104"/>
      <c r="B30" s="140" t="s">
        <v>255</v>
      </c>
      <c r="C30" s="141"/>
      <c r="D30" s="142"/>
      <c r="E30" s="273"/>
      <c r="F30" s="232">
        <f>+SUM(F27:F29)</f>
        <v>0</v>
      </c>
      <c r="G30" s="231">
        <f>+SUM(G27:G29)</f>
        <v>0</v>
      </c>
      <c r="H30" s="273"/>
      <c r="I30" s="232">
        <f>+SUM(I27:I29)</f>
        <v>0</v>
      </c>
      <c r="J30" s="231">
        <f>+SUM(J27:J29)</f>
        <v>0</v>
      </c>
      <c r="K30" s="273"/>
      <c r="L30" s="232">
        <f>+SUM(L27:L29)</f>
        <v>0</v>
      </c>
      <c r="M30" s="231">
        <f>+SUM(M27:M29)</f>
        <v>0</v>
      </c>
      <c r="N30" s="459"/>
      <c r="O30" s="358">
        <f>+SUM(O27:O29)</f>
        <v>0</v>
      </c>
      <c r="P30" s="359">
        <f>+SUM(P27:P29)</f>
        <v>0</v>
      </c>
      <c r="Q30" s="50"/>
      <c r="R30" s="218"/>
      <c r="S30" s="218"/>
      <c r="T30" s="218"/>
      <c r="U30" s="218"/>
      <c r="V30" s="2"/>
      <c r="W30" s="2"/>
      <c r="X30" s="2"/>
      <c r="Y30" s="2"/>
      <c r="Z30" s="2"/>
      <c r="AA30" s="2"/>
      <c r="AB30" s="2"/>
      <c r="AC30" s="2"/>
    </row>
    <row r="31" spans="1:29" s="3" customFormat="1" ht="6" customHeight="1" x14ac:dyDescent="0.25">
      <c r="A31" s="104"/>
      <c r="B31" s="154"/>
      <c r="C31" s="155"/>
      <c r="D31" s="156"/>
      <c r="E31" s="273"/>
      <c r="F31" s="234"/>
      <c r="G31" s="224"/>
      <c r="H31" s="273"/>
      <c r="I31" s="234"/>
      <c r="J31" s="224"/>
      <c r="K31" s="273"/>
      <c r="L31" s="234"/>
      <c r="M31" s="224"/>
      <c r="N31" s="459"/>
      <c r="O31" s="362"/>
      <c r="P31" s="355"/>
      <c r="Q31" s="50"/>
      <c r="R31" s="218"/>
      <c r="S31" s="218"/>
      <c r="T31" s="218"/>
      <c r="U31" s="218"/>
      <c r="V31" s="2"/>
      <c r="W31" s="2"/>
      <c r="X31" s="2"/>
      <c r="Y31" s="2"/>
      <c r="Z31" s="2"/>
      <c r="AA31" s="2"/>
      <c r="AB31" s="2"/>
      <c r="AC31" s="2"/>
    </row>
    <row r="32" spans="1:29" s="3" customFormat="1" ht="15.75" hidden="1" customHeight="1" x14ac:dyDescent="0.25">
      <c r="A32" s="104"/>
      <c r="B32" s="194" t="s">
        <v>91</v>
      </c>
      <c r="C32" s="118"/>
      <c r="D32" s="123"/>
      <c r="E32" s="273"/>
      <c r="F32" s="236"/>
      <c r="G32" s="235"/>
      <c r="H32" s="273"/>
      <c r="I32" s="236"/>
      <c r="J32" s="235"/>
      <c r="K32" s="273"/>
      <c r="L32" s="236"/>
      <c r="M32" s="235"/>
      <c r="N32" s="459"/>
      <c r="O32" s="363"/>
      <c r="P32" s="364"/>
      <c r="Q32" s="50"/>
      <c r="R32" s="218"/>
      <c r="S32" s="218"/>
      <c r="T32" s="218"/>
      <c r="U32" s="218"/>
      <c r="V32" s="2"/>
      <c r="W32" s="2"/>
      <c r="X32" s="2"/>
      <c r="Y32" s="2"/>
      <c r="Z32" s="2"/>
      <c r="AA32" s="2"/>
      <c r="AB32" s="2"/>
      <c r="AC32" s="2"/>
    </row>
    <row r="33" spans="1:29" s="3" customFormat="1" ht="15.75" hidden="1" customHeight="1" x14ac:dyDescent="0.25">
      <c r="A33" s="104"/>
      <c r="B33" s="195" t="s">
        <v>70</v>
      </c>
      <c r="C33" s="119"/>
      <c r="D33" s="124"/>
      <c r="E33" s="273"/>
      <c r="F33" s="238"/>
      <c r="G33" s="237"/>
      <c r="H33" s="273"/>
      <c r="I33" s="238"/>
      <c r="J33" s="237"/>
      <c r="K33" s="273"/>
      <c r="L33" s="238"/>
      <c r="M33" s="237"/>
      <c r="N33" s="459"/>
      <c r="O33" s="365"/>
      <c r="P33" s="366"/>
      <c r="Q33" s="50"/>
      <c r="R33" s="218"/>
      <c r="S33" s="218"/>
      <c r="T33" s="218"/>
      <c r="U33" s="218"/>
      <c r="V33" s="2"/>
      <c r="W33" s="2"/>
      <c r="X33" s="2"/>
      <c r="Y33" s="2"/>
      <c r="Z33" s="2"/>
      <c r="AA33" s="2"/>
      <c r="AB33" s="2"/>
      <c r="AC33" s="2"/>
    </row>
    <row r="34" spans="1:29" s="3" customFormat="1" ht="15.75" hidden="1" customHeight="1" x14ac:dyDescent="0.25">
      <c r="A34" s="104"/>
      <c r="B34" s="196" t="s">
        <v>80</v>
      </c>
      <c r="C34" s="119"/>
      <c r="D34" s="124"/>
      <c r="E34" s="273"/>
      <c r="F34" s="240"/>
      <c r="G34" s="239"/>
      <c r="H34" s="273"/>
      <c r="I34" s="240"/>
      <c r="J34" s="239"/>
      <c r="K34" s="273"/>
      <c r="L34" s="240"/>
      <c r="M34" s="239"/>
      <c r="N34" s="459"/>
      <c r="O34" s="367"/>
      <c r="P34" s="368"/>
      <c r="Q34" s="50"/>
      <c r="R34" s="218"/>
      <c r="S34" s="218"/>
      <c r="T34" s="218"/>
      <c r="U34" s="218"/>
      <c r="V34" s="2"/>
      <c r="W34" s="2"/>
      <c r="X34" s="2"/>
      <c r="Y34" s="2"/>
      <c r="Z34" s="2"/>
      <c r="AA34" s="2"/>
      <c r="AB34" s="2"/>
      <c r="AC34" s="2"/>
    </row>
    <row r="35" spans="1:29" s="3" customFormat="1" ht="15.75" hidden="1" customHeight="1" x14ac:dyDescent="0.25">
      <c r="A35" s="104"/>
      <c r="B35" s="196" t="s">
        <v>72</v>
      </c>
      <c r="C35" s="119"/>
      <c r="D35" s="124"/>
      <c r="E35" s="273"/>
      <c r="F35" s="240"/>
      <c r="G35" s="239"/>
      <c r="H35" s="273"/>
      <c r="I35" s="240"/>
      <c r="J35" s="239"/>
      <c r="K35" s="273"/>
      <c r="L35" s="240"/>
      <c r="M35" s="239"/>
      <c r="N35" s="459"/>
      <c r="O35" s="367"/>
      <c r="P35" s="368"/>
      <c r="Q35" s="50"/>
      <c r="R35" s="218"/>
      <c r="S35" s="218"/>
      <c r="T35" s="218"/>
      <c r="U35" s="218"/>
      <c r="V35" s="2"/>
      <c r="W35" s="2"/>
      <c r="X35" s="2"/>
      <c r="Y35" s="2"/>
      <c r="Z35" s="2"/>
      <c r="AA35" s="2"/>
      <c r="AB35" s="2"/>
      <c r="AC35" s="2"/>
    </row>
    <row r="36" spans="1:29" s="3" customFormat="1" ht="15.75" hidden="1" customHeight="1" x14ac:dyDescent="0.25">
      <c r="A36" s="104"/>
      <c r="B36" s="197" t="s">
        <v>73</v>
      </c>
      <c r="C36" s="119"/>
      <c r="D36" s="124"/>
      <c r="E36" s="273"/>
      <c r="F36" s="242"/>
      <c r="G36" s="241"/>
      <c r="H36" s="273"/>
      <c r="I36" s="242"/>
      <c r="J36" s="241"/>
      <c r="K36" s="273"/>
      <c r="L36" s="242"/>
      <c r="M36" s="241"/>
      <c r="N36" s="459"/>
      <c r="O36" s="369"/>
      <c r="P36" s="370"/>
      <c r="Q36" s="50"/>
      <c r="R36" s="218"/>
      <c r="S36" s="218"/>
      <c r="T36" s="218"/>
      <c r="U36" s="218"/>
      <c r="V36" s="2"/>
      <c r="W36" s="2"/>
      <c r="X36" s="2"/>
      <c r="Y36" s="2"/>
      <c r="Z36" s="2"/>
      <c r="AA36" s="2"/>
      <c r="AB36" s="2"/>
      <c r="AC36" s="2"/>
    </row>
    <row r="37" spans="1:29" s="3" customFormat="1" ht="15.75" x14ac:dyDescent="0.25">
      <c r="A37" s="104"/>
      <c r="B37" s="452" t="s">
        <v>256</v>
      </c>
      <c r="C37" s="141"/>
      <c r="D37" s="142"/>
      <c r="E37" s="273"/>
      <c r="F37" s="232">
        <f>+'Cash-Flow-2025-Leva'!F37/1000</f>
        <v>-366.452</v>
      </c>
      <c r="G37" s="231">
        <f>+'Cash-Flow-2025-Leva'!G37/1000</f>
        <v>-1639.2149999999999</v>
      </c>
      <c r="H37" s="273"/>
      <c r="I37" s="232">
        <f>+'Cash-Flow-2025-Leva'!I37/1000</f>
        <v>0</v>
      </c>
      <c r="J37" s="231">
        <f>+'Cash-Flow-2025-Leva'!J37/1000</f>
        <v>0</v>
      </c>
      <c r="K37" s="273"/>
      <c r="L37" s="232">
        <f>+'Cash-Flow-2025-Leva'!L37/1000</f>
        <v>0</v>
      </c>
      <c r="M37" s="231">
        <f>+'Cash-Flow-2025-Leva'!M37/1000</f>
        <v>0</v>
      </c>
      <c r="N37" s="459"/>
      <c r="O37" s="358">
        <f t="shared" ref="O37:P40" si="3">+F37+I37+L37</f>
        <v>-366.452</v>
      </c>
      <c r="P37" s="359">
        <f t="shared" si="3"/>
        <v>-1639.2149999999999</v>
      </c>
      <c r="Q37" s="50"/>
      <c r="R37" s="218"/>
      <c r="S37" s="218"/>
      <c r="T37" s="218"/>
      <c r="U37" s="218"/>
      <c r="V37" s="2"/>
      <c r="W37" s="2"/>
      <c r="X37" s="2"/>
      <c r="Y37" s="2"/>
      <c r="Z37" s="2"/>
      <c r="AA37" s="2"/>
      <c r="AB37" s="2"/>
      <c r="AC37" s="2"/>
    </row>
    <row r="38" spans="1:29" s="3" customFormat="1" ht="15.75" x14ac:dyDescent="0.25">
      <c r="A38" s="104"/>
      <c r="B38" s="198" t="s">
        <v>122</v>
      </c>
      <c r="C38" s="159"/>
      <c r="D38" s="160"/>
      <c r="E38" s="273"/>
      <c r="F38" s="277">
        <f>+'Cash-Flow-2025-Leva'!F38/1000</f>
        <v>-1.3819999999999999</v>
      </c>
      <c r="G38" s="276">
        <f>+'Cash-Flow-2025-Leva'!G38/1000</f>
        <v>-2.202</v>
      </c>
      <c r="H38" s="273"/>
      <c r="I38" s="277">
        <f>+'Cash-Flow-2025-Leva'!I38/1000</f>
        <v>0</v>
      </c>
      <c r="J38" s="276">
        <f>+'Cash-Flow-2025-Leva'!J38/1000</f>
        <v>0</v>
      </c>
      <c r="K38" s="273"/>
      <c r="L38" s="277">
        <f>+'Cash-Flow-2025-Leva'!L38/1000</f>
        <v>0</v>
      </c>
      <c r="M38" s="276">
        <f>+'Cash-Flow-2025-Leva'!M38/1000</f>
        <v>0</v>
      </c>
      <c r="N38" s="459"/>
      <c r="O38" s="371">
        <f t="shared" si="3"/>
        <v>-1.3819999999999999</v>
      </c>
      <c r="P38" s="409">
        <f t="shared" si="3"/>
        <v>-2.202</v>
      </c>
      <c r="Q38" s="50"/>
      <c r="R38" s="218"/>
      <c r="S38" s="218"/>
      <c r="T38" s="218"/>
      <c r="U38" s="218"/>
      <c r="V38" s="2"/>
      <c r="W38" s="2"/>
      <c r="X38" s="2"/>
      <c r="Y38" s="2"/>
      <c r="Z38" s="2"/>
      <c r="AA38" s="2"/>
      <c r="AB38" s="2"/>
      <c r="AC38" s="2"/>
    </row>
    <row r="39" spans="1:29" s="3" customFormat="1" ht="15.75" x14ac:dyDescent="0.25">
      <c r="A39" s="104"/>
      <c r="B39" s="199" t="s">
        <v>142</v>
      </c>
      <c r="C39" s="161"/>
      <c r="D39" s="162"/>
      <c r="E39" s="273"/>
      <c r="F39" s="279">
        <f>+'Cash-Flow-2025-Leva'!F39/1000</f>
        <v>-22.72</v>
      </c>
      <c r="G39" s="278">
        <f>+'Cash-Flow-2025-Leva'!G39/1000</f>
        <v>-282.54199999999997</v>
      </c>
      <c r="H39" s="273"/>
      <c r="I39" s="279">
        <f>+'Cash-Flow-2025-Leva'!I39/1000</f>
        <v>0</v>
      </c>
      <c r="J39" s="278">
        <f>+'Cash-Flow-2025-Leva'!J39/1000</f>
        <v>0</v>
      </c>
      <c r="K39" s="273"/>
      <c r="L39" s="279">
        <f>+'Cash-Flow-2025-Leva'!L39/1000</f>
        <v>0</v>
      </c>
      <c r="M39" s="278">
        <f>+'Cash-Flow-2025-Leva'!M39/1000</f>
        <v>0</v>
      </c>
      <c r="N39" s="459"/>
      <c r="O39" s="372">
        <f t="shared" si="3"/>
        <v>-22.72</v>
      </c>
      <c r="P39" s="410">
        <f t="shared" si="3"/>
        <v>-282.54199999999997</v>
      </c>
      <c r="Q39" s="50"/>
      <c r="R39" s="218"/>
      <c r="S39" s="218"/>
      <c r="T39" s="218"/>
      <c r="U39" s="218"/>
      <c r="V39" s="2"/>
      <c r="W39" s="2"/>
      <c r="X39" s="2"/>
      <c r="Y39" s="2"/>
      <c r="Z39" s="2"/>
      <c r="AA39" s="2"/>
      <c r="AB39" s="2"/>
      <c r="AC39" s="2"/>
    </row>
    <row r="40" spans="1:29" s="3" customFormat="1" ht="15.75" x14ac:dyDescent="0.25">
      <c r="A40" s="104"/>
      <c r="B40" s="200" t="s">
        <v>123</v>
      </c>
      <c r="C40" s="163"/>
      <c r="D40" s="164"/>
      <c r="E40" s="273"/>
      <c r="F40" s="281">
        <f>+'Cash-Flow-2025-Leva'!F40/1000</f>
        <v>0</v>
      </c>
      <c r="G40" s="280">
        <f>+'Cash-Flow-2025-Leva'!G40/1000</f>
        <v>0</v>
      </c>
      <c r="H40" s="273"/>
      <c r="I40" s="281">
        <f>+'Cash-Flow-2025-Leva'!I40/1000</f>
        <v>0</v>
      </c>
      <c r="J40" s="280">
        <f>+'Cash-Flow-2025-Leva'!J40/1000</f>
        <v>0</v>
      </c>
      <c r="K40" s="273"/>
      <c r="L40" s="281">
        <f>+'Cash-Flow-2025-Leva'!L40/1000</f>
        <v>0</v>
      </c>
      <c r="M40" s="280">
        <f>+'Cash-Flow-2025-Leva'!M40/1000</f>
        <v>0</v>
      </c>
      <c r="N40" s="459"/>
      <c r="O40" s="373">
        <f t="shared" si="3"/>
        <v>0</v>
      </c>
      <c r="P40" s="411">
        <f t="shared" si="3"/>
        <v>0</v>
      </c>
      <c r="Q40" s="50"/>
      <c r="R40" s="218"/>
      <c r="S40" s="218"/>
      <c r="T40" s="218"/>
      <c r="U40" s="218"/>
      <c r="V40" s="2"/>
      <c r="W40" s="2"/>
      <c r="X40" s="2"/>
      <c r="Y40" s="2"/>
      <c r="Z40" s="2"/>
      <c r="AA40" s="2"/>
      <c r="AB40" s="2"/>
      <c r="AC40" s="2"/>
    </row>
    <row r="41" spans="1:29" s="3" customFormat="1" ht="6" customHeight="1" x14ac:dyDescent="0.25">
      <c r="A41" s="104"/>
      <c r="B41" s="157"/>
      <c r="C41" s="158"/>
      <c r="D41" s="122"/>
      <c r="E41" s="273"/>
      <c r="F41" s="234"/>
      <c r="G41" s="224"/>
      <c r="H41" s="273"/>
      <c r="I41" s="234"/>
      <c r="J41" s="224"/>
      <c r="K41" s="273"/>
      <c r="L41" s="234"/>
      <c r="M41" s="224"/>
      <c r="N41" s="459"/>
      <c r="O41" s="362"/>
      <c r="P41" s="355"/>
      <c r="Q41" s="50"/>
      <c r="R41" s="218"/>
      <c r="S41" s="218"/>
      <c r="T41" s="218"/>
      <c r="U41" s="218"/>
      <c r="V41" s="2"/>
      <c r="W41" s="2"/>
      <c r="X41" s="2"/>
      <c r="Y41" s="2"/>
      <c r="Z41" s="2"/>
      <c r="AA41" s="2"/>
      <c r="AB41" s="2"/>
      <c r="AC41" s="2"/>
    </row>
    <row r="42" spans="1:29" s="3" customFormat="1" ht="15.75" x14ac:dyDescent="0.25">
      <c r="A42" s="104"/>
      <c r="B42" s="140" t="s">
        <v>75</v>
      </c>
      <c r="C42" s="141"/>
      <c r="D42" s="142"/>
      <c r="E42" s="273"/>
      <c r="F42" s="232">
        <f>+'Cash-Flow-2025-Leva'!F42/1000</f>
        <v>0</v>
      </c>
      <c r="G42" s="231">
        <f>+'Cash-Flow-2025-Leva'!G42/1000</f>
        <v>0.8</v>
      </c>
      <c r="H42" s="273"/>
      <c r="I42" s="232">
        <f>+'Cash-Flow-2025-Leva'!I42/1000</f>
        <v>0</v>
      </c>
      <c r="J42" s="231">
        <f>+'Cash-Flow-2025-Leva'!J42/1000</f>
        <v>0</v>
      </c>
      <c r="K42" s="273"/>
      <c r="L42" s="232">
        <f>+'Cash-Flow-2025-Leva'!L42/1000</f>
        <v>0</v>
      </c>
      <c r="M42" s="231">
        <f>+'Cash-Flow-2025-Leva'!M42/1000</f>
        <v>0</v>
      </c>
      <c r="N42" s="459"/>
      <c r="O42" s="358">
        <f>+F42+I42+L42</f>
        <v>0</v>
      </c>
      <c r="P42" s="359">
        <f>+G42+J42+M42</f>
        <v>0.8</v>
      </c>
      <c r="Q42" s="50"/>
      <c r="R42" s="218"/>
      <c r="S42" s="218"/>
      <c r="T42" s="218"/>
      <c r="U42" s="218"/>
      <c r="V42" s="2"/>
      <c r="W42" s="2"/>
      <c r="X42" s="2"/>
      <c r="Y42" s="2"/>
      <c r="Z42" s="2"/>
      <c r="AA42" s="2"/>
      <c r="AB42" s="2"/>
      <c r="AC42" s="2"/>
    </row>
    <row r="43" spans="1:29" s="3" customFormat="1" ht="15.75" x14ac:dyDescent="0.25">
      <c r="A43" s="104"/>
      <c r="B43" s="192" t="s">
        <v>53</v>
      </c>
      <c r="C43" s="117"/>
      <c r="D43" s="121"/>
      <c r="E43" s="273"/>
      <c r="F43" s="233">
        <f>+'Cash-Flow-2025-Leva'!F43/1000</f>
        <v>0</v>
      </c>
      <c r="G43" s="222">
        <f>+'Cash-Flow-2025-Leva'!G43/1000</f>
        <v>0</v>
      </c>
      <c r="H43" s="273"/>
      <c r="I43" s="233">
        <f>+'Cash-Flow-2025-Leva'!I43/1000</f>
        <v>0</v>
      </c>
      <c r="J43" s="222">
        <f>+'Cash-Flow-2025-Leva'!J43/1000</f>
        <v>0</v>
      </c>
      <c r="K43" s="273"/>
      <c r="L43" s="233">
        <f>+'Cash-Flow-2025-Leva'!L43/1000</f>
        <v>0</v>
      </c>
      <c r="M43" s="222">
        <f>+'Cash-Flow-2025-Leva'!M43/1000</f>
        <v>0</v>
      </c>
      <c r="N43" s="459"/>
      <c r="O43" s="360"/>
      <c r="P43" s="353"/>
      <c r="Q43" s="50"/>
      <c r="R43" s="218"/>
      <c r="S43" s="218"/>
      <c r="T43" s="218"/>
      <c r="U43" s="218"/>
      <c r="V43" s="2"/>
      <c r="W43" s="2"/>
      <c r="X43" s="2"/>
      <c r="Y43" s="2"/>
      <c r="Z43" s="2"/>
      <c r="AA43" s="2"/>
      <c r="AB43" s="2"/>
      <c r="AC43" s="2"/>
    </row>
    <row r="44" spans="1:29" s="3" customFormat="1" ht="15.75" x14ac:dyDescent="0.25">
      <c r="A44" s="104"/>
      <c r="B44" s="193" t="s">
        <v>54</v>
      </c>
      <c r="C44" s="152"/>
      <c r="D44" s="153"/>
      <c r="E44" s="273"/>
      <c r="F44" s="252">
        <f>+'Cash-Flow-2025-Leva'!F44/1000</f>
        <v>0</v>
      </c>
      <c r="G44" s="251">
        <f>+'Cash-Flow-2025-Leva'!G44/1000</f>
        <v>0</v>
      </c>
      <c r="H44" s="273"/>
      <c r="I44" s="252">
        <f>+'Cash-Flow-2025-Leva'!I44/1000</f>
        <v>0</v>
      </c>
      <c r="J44" s="251">
        <f>+'Cash-Flow-2025-Leva'!J44/1000</f>
        <v>0</v>
      </c>
      <c r="K44" s="273"/>
      <c r="L44" s="252">
        <f>+'Cash-Flow-2025-Leva'!L44/1000</f>
        <v>0</v>
      </c>
      <c r="M44" s="251">
        <f>+'Cash-Flow-2025-Leva'!M44/1000</f>
        <v>0</v>
      </c>
      <c r="N44" s="459"/>
      <c r="O44" s="361">
        <f t="shared" ref="O44:P47" si="4">+F44+I44+L44</f>
        <v>0</v>
      </c>
      <c r="P44" s="374">
        <f t="shared" si="4"/>
        <v>0</v>
      </c>
      <c r="Q44" s="50"/>
      <c r="R44" s="218"/>
      <c r="S44" s="218"/>
      <c r="T44" s="218"/>
      <c r="U44" s="218"/>
      <c r="V44" s="2"/>
      <c r="W44" s="2"/>
      <c r="X44" s="2"/>
      <c r="Y44" s="2"/>
      <c r="Z44" s="2"/>
      <c r="AA44" s="2"/>
      <c r="AB44" s="2"/>
      <c r="AC44" s="2"/>
    </row>
    <row r="45" spans="1:29" s="3" customFormat="1" ht="15.75" x14ac:dyDescent="0.25">
      <c r="A45" s="104"/>
      <c r="B45" s="188" t="s">
        <v>55</v>
      </c>
      <c r="C45" s="148"/>
      <c r="D45" s="149"/>
      <c r="E45" s="273"/>
      <c r="F45" s="275">
        <f>+'Cash-Flow-2025-Leva'!F45/1000</f>
        <v>0</v>
      </c>
      <c r="G45" s="274">
        <f>+'Cash-Flow-2025-Leva'!G45/1000</f>
        <v>0</v>
      </c>
      <c r="H45" s="273"/>
      <c r="I45" s="275">
        <f>+'Cash-Flow-2025-Leva'!I45/1000</f>
        <v>0</v>
      </c>
      <c r="J45" s="274">
        <f>+'Cash-Flow-2025-Leva'!J45/1000</f>
        <v>0</v>
      </c>
      <c r="K45" s="273"/>
      <c r="L45" s="275">
        <f>+'Cash-Flow-2025-Leva'!L45/1000</f>
        <v>0</v>
      </c>
      <c r="M45" s="274">
        <f>+'Cash-Flow-2025-Leva'!M45/1000</f>
        <v>0</v>
      </c>
      <c r="N45" s="459"/>
      <c r="O45" s="356">
        <f t="shared" si="4"/>
        <v>0</v>
      </c>
      <c r="P45" s="408">
        <f t="shared" si="4"/>
        <v>0</v>
      </c>
      <c r="Q45" s="50"/>
      <c r="R45" s="218"/>
      <c r="S45" s="218"/>
      <c r="T45" s="218"/>
      <c r="U45" s="218"/>
      <c r="V45" s="2"/>
      <c r="W45" s="2"/>
      <c r="X45" s="2"/>
      <c r="Y45" s="2"/>
      <c r="Z45" s="2"/>
      <c r="AA45" s="2"/>
      <c r="AB45" s="2"/>
      <c r="AC45" s="2"/>
    </row>
    <row r="46" spans="1:29" s="3" customFormat="1" ht="15.75" x14ac:dyDescent="0.25">
      <c r="A46" s="104"/>
      <c r="B46" s="450" t="s">
        <v>251</v>
      </c>
      <c r="C46" s="148"/>
      <c r="D46" s="149"/>
      <c r="E46" s="273"/>
      <c r="F46" s="275">
        <f>+'Cash-Flow-2025-Leva'!F46/1000</f>
        <v>0</v>
      </c>
      <c r="G46" s="274">
        <f>+'Cash-Flow-2025-Leva'!G46/1000</f>
        <v>0</v>
      </c>
      <c r="H46" s="273"/>
      <c r="I46" s="275">
        <f>+'Cash-Flow-2025-Leva'!I46/1000</f>
        <v>0</v>
      </c>
      <c r="J46" s="274">
        <f>+'Cash-Flow-2025-Leva'!J46/1000</f>
        <v>0</v>
      </c>
      <c r="K46" s="273"/>
      <c r="L46" s="275">
        <f>+'Cash-Flow-2025-Leva'!L46/1000</f>
        <v>0</v>
      </c>
      <c r="M46" s="274">
        <f>+'Cash-Flow-2025-Leva'!M46/1000</f>
        <v>0</v>
      </c>
      <c r="N46" s="459"/>
      <c r="O46" s="356">
        <f t="shared" si="4"/>
        <v>0</v>
      </c>
      <c r="P46" s="408">
        <f t="shared" si="4"/>
        <v>0</v>
      </c>
      <c r="Q46" s="50"/>
      <c r="R46" s="218"/>
      <c r="S46" s="218"/>
      <c r="T46" s="218"/>
      <c r="U46" s="218"/>
      <c r="V46" s="2"/>
      <c r="W46" s="2"/>
      <c r="X46" s="2"/>
      <c r="Y46" s="2"/>
      <c r="Z46" s="2"/>
      <c r="AA46" s="2"/>
      <c r="AB46" s="2"/>
      <c r="AC46" s="2"/>
    </row>
    <row r="47" spans="1:29" s="3" customFormat="1" ht="15.75" x14ac:dyDescent="0.25">
      <c r="A47" s="104"/>
      <c r="B47" s="189" t="s">
        <v>56</v>
      </c>
      <c r="C47" s="150"/>
      <c r="D47" s="151"/>
      <c r="E47" s="273"/>
      <c r="F47" s="264">
        <f>+'Cash-Flow-2025-Leva'!F47/1000</f>
        <v>0</v>
      </c>
      <c r="G47" s="263">
        <f>+'Cash-Flow-2025-Leva'!G47/1000</f>
        <v>0</v>
      </c>
      <c r="H47" s="273"/>
      <c r="I47" s="264">
        <f>+'Cash-Flow-2025-Leva'!I47/1000</f>
        <v>0</v>
      </c>
      <c r="J47" s="263">
        <f>+'Cash-Flow-2025-Leva'!J47/1000</f>
        <v>0</v>
      </c>
      <c r="K47" s="273"/>
      <c r="L47" s="264">
        <f>+'Cash-Flow-2025-Leva'!L47/1000</f>
        <v>0</v>
      </c>
      <c r="M47" s="263">
        <f>+'Cash-Flow-2025-Leva'!M47/1000</f>
        <v>0</v>
      </c>
      <c r="N47" s="459"/>
      <c r="O47" s="357">
        <f t="shared" si="4"/>
        <v>0</v>
      </c>
      <c r="P47" s="380">
        <f t="shared" si="4"/>
        <v>0</v>
      </c>
      <c r="Q47" s="50"/>
      <c r="R47" s="218"/>
      <c r="S47" s="218"/>
      <c r="T47" s="218"/>
      <c r="U47" s="218"/>
      <c r="V47" s="2"/>
      <c r="W47" s="2"/>
      <c r="X47" s="2"/>
      <c r="Y47" s="2"/>
      <c r="Z47" s="2"/>
      <c r="AA47" s="2"/>
      <c r="AB47" s="2"/>
      <c r="AC47" s="2"/>
    </row>
    <row r="48" spans="1:29" s="3" customFormat="1" ht="15.75" x14ac:dyDescent="0.25">
      <c r="A48" s="104"/>
      <c r="B48" s="140" t="s">
        <v>131</v>
      </c>
      <c r="C48" s="141"/>
      <c r="D48" s="142"/>
      <c r="E48" s="273"/>
      <c r="F48" s="232">
        <f>+SUM(F44:F47)</f>
        <v>0</v>
      </c>
      <c r="G48" s="231">
        <f>+SUM(G44:G47)</f>
        <v>0</v>
      </c>
      <c r="H48" s="273"/>
      <c r="I48" s="232">
        <f>+SUM(I44:I47)</f>
        <v>0</v>
      </c>
      <c r="J48" s="231">
        <f>+SUM(J44:J47)</f>
        <v>0</v>
      </c>
      <c r="K48" s="273"/>
      <c r="L48" s="232">
        <f>+SUM(L44:L47)</f>
        <v>0</v>
      </c>
      <c r="M48" s="231">
        <f>+SUM(M44:M47)</f>
        <v>0</v>
      </c>
      <c r="N48" s="459"/>
      <c r="O48" s="358">
        <f>+SUM(O44:O47)</f>
        <v>0</v>
      </c>
      <c r="P48" s="359">
        <f>+SUM(P44:P47)</f>
        <v>0</v>
      </c>
      <c r="Q48" s="50"/>
      <c r="R48" s="218"/>
      <c r="S48" s="218"/>
      <c r="T48" s="218"/>
      <c r="U48" s="218"/>
      <c r="V48" s="2"/>
      <c r="W48" s="2"/>
      <c r="X48" s="2"/>
      <c r="Y48" s="2"/>
      <c r="Z48" s="2"/>
      <c r="AA48" s="2"/>
      <c r="AB48" s="2"/>
      <c r="AC48" s="2"/>
    </row>
    <row r="49" spans="1:29" s="3" customFormat="1" ht="6" customHeight="1" x14ac:dyDescent="0.25">
      <c r="A49" s="88"/>
      <c r="B49" s="176"/>
      <c r="C49" s="155"/>
      <c r="D49" s="156"/>
      <c r="E49" s="223"/>
      <c r="F49" s="252"/>
      <c r="G49" s="251"/>
      <c r="H49" s="223"/>
      <c r="I49" s="252"/>
      <c r="J49" s="251"/>
      <c r="K49" s="223"/>
      <c r="L49" s="252"/>
      <c r="M49" s="251"/>
      <c r="N49" s="460"/>
      <c r="O49" s="361"/>
      <c r="P49" s="374"/>
      <c r="Q49" s="31"/>
      <c r="R49" s="218"/>
      <c r="S49" s="218"/>
      <c r="T49" s="218"/>
      <c r="U49" s="218"/>
      <c r="V49" s="2"/>
      <c r="W49" s="2"/>
      <c r="X49" s="2"/>
      <c r="Y49" s="2"/>
      <c r="Z49" s="2"/>
      <c r="AA49" s="2"/>
      <c r="AB49" s="2"/>
      <c r="AC49" s="2"/>
    </row>
    <row r="50" spans="1:29" s="3" customFormat="1" ht="16.5" thickBot="1" x14ac:dyDescent="0.3">
      <c r="A50" s="104"/>
      <c r="B50" s="201" t="s">
        <v>105</v>
      </c>
      <c r="C50" s="177"/>
      <c r="D50" s="178"/>
      <c r="E50" s="273"/>
      <c r="F50" s="254">
        <f>+F25+F30+F37+F42+F48</f>
        <v>506.32999999999993</v>
      </c>
      <c r="G50" s="253">
        <f>+G25+G30+G37+G42+G48</f>
        <v>-261.55400000000003</v>
      </c>
      <c r="H50" s="273"/>
      <c r="I50" s="254">
        <f>+I25+I30+I37+I42+I48</f>
        <v>0</v>
      </c>
      <c r="J50" s="253">
        <f>+J25+J30+J37+J42+J48</f>
        <v>0</v>
      </c>
      <c r="K50" s="273"/>
      <c r="L50" s="254">
        <f>+L25+L30+L37+L42+L48</f>
        <v>0</v>
      </c>
      <c r="M50" s="253">
        <f>+M25+M30+M37+M42+M48</f>
        <v>0</v>
      </c>
      <c r="N50" s="459"/>
      <c r="O50" s="375">
        <f>+O25+O30+O37+O42+O48</f>
        <v>506.32999999999993</v>
      </c>
      <c r="P50" s="376">
        <f>+P25+P30+P37+P42+P48</f>
        <v>-261.55400000000003</v>
      </c>
      <c r="Q50" s="106"/>
      <c r="R50" s="218"/>
      <c r="S50" s="218"/>
      <c r="T50" s="218"/>
      <c r="U50" s="218"/>
      <c r="V50" s="2"/>
      <c r="W50" s="2"/>
      <c r="X50" s="2"/>
      <c r="Y50" s="2"/>
      <c r="Z50" s="2"/>
      <c r="AA50" s="2"/>
      <c r="AB50" s="2"/>
      <c r="AC50" s="2"/>
    </row>
    <row r="51" spans="1:29" s="3" customFormat="1" ht="15.75" x14ac:dyDescent="0.25">
      <c r="A51" s="104"/>
      <c r="B51" s="190" t="s">
        <v>79</v>
      </c>
      <c r="C51" s="132"/>
      <c r="D51" s="133"/>
      <c r="E51" s="273"/>
      <c r="F51" s="234"/>
      <c r="G51" s="224"/>
      <c r="H51" s="273"/>
      <c r="I51" s="234"/>
      <c r="J51" s="224"/>
      <c r="K51" s="273"/>
      <c r="L51" s="234"/>
      <c r="M51" s="224"/>
      <c r="N51" s="459"/>
      <c r="O51" s="362"/>
      <c r="P51" s="355"/>
      <c r="Q51" s="50"/>
      <c r="R51" s="218"/>
      <c r="S51" s="218"/>
      <c r="T51" s="218"/>
      <c r="U51" s="218"/>
      <c r="V51" s="2"/>
      <c r="W51" s="2"/>
      <c r="X51" s="2"/>
      <c r="Y51" s="2"/>
      <c r="Z51" s="2"/>
      <c r="AA51" s="2"/>
      <c r="AB51" s="2"/>
      <c r="AC51" s="2"/>
    </row>
    <row r="52" spans="1:29" s="3" customFormat="1" ht="15.75" x14ac:dyDescent="0.25">
      <c r="A52" s="104"/>
      <c r="B52" s="192" t="s">
        <v>66</v>
      </c>
      <c r="C52" s="117"/>
      <c r="D52" s="121"/>
      <c r="E52" s="273"/>
      <c r="F52" s="234"/>
      <c r="G52" s="224"/>
      <c r="H52" s="273"/>
      <c r="I52" s="234"/>
      <c r="J52" s="224"/>
      <c r="K52" s="273"/>
      <c r="L52" s="234"/>
      <c r="M52" s="224"/>
      <c r="N52" s="459"/>
      <c r="O52" s="362"/>
      <c r="P52" s="355"/>
      <c r="Q52" s="50"/>
      <c r="R52" s="218"/>
      <c r="S52" s="218"/>
      <c r="T52" s="218"/>
      <c r="U52" s="218"/>
      <c r="V52" s="2"/>
      <c r="W52" s="2"/>
      <c r="X52" s="2"/>
      <c r="Y52" s="2"/>
      <c r="Z52" s="2"/>
      <c r="AA52" s="2"/>
      <c r="AB52" s="2"/>
      <c r="AC52" s="2"/>
    </row>
    <row r="53" spans="1:29" s="3" customFormat="1" ht="15.75" x14ac:dyDescent="0.25">
      <c r="A53" s="104"/>
      <c r="B53" s="193" t="s">
        <v>84</v>
      </c>
      <c r="C53" s="152"/>
      <c r="D53" s="153"/>
      <c r="E53" s="273"/>
      <c r="F53" s="234">
        <f>+'Cash-Flow-2025-Leva'!F53/1000</f>
        <v>13928.120999999999</v>
      </c>
      <c r="G53" s="224">
        <f>+'Cash-Flow-2025-Leva'!G53/1000</f>
        <v>20188.728999999999</v>
      </c>
      <c r="H53" s="273"/>
      <c r="I53" s="234">
        <f>+'Cash-Flow-2025-Leva'!I53/1000</f>
        <v>0</v>
      </c>
      <c r="J53" s="224">
        <f>+'Cash-Flow-2025-Leva'!J53/1000</f>
        <v>0</v>
      </c>
      <c r="K53" s="273"/>
      <c r="L53" s="234">
        <f>+'Cash-Flow-2025-Leva'!L53/1000</f>
        <v>0</v>
      </c>
      <c r="M53" s="224">
        <f>+'Cash-Flow-2025-Leva'!M53/1000</f>
        <v>0</v>
      </c>
      <c r="N53" s="459"/>
      <c r="O53" s="361">
        <f t="shared" ref="O53:P57" si="5">+F53+I53+L53</f>
        <v>13928.120999999999</v>
      </c>
      <c r="P53" s="355">
        <f t="shared" si="5"/>
        <v>20188.728999999999</v>
      </c>
      <c r="Q53" s="50"/>
      <c r="R53" s="218"/>
      <c r="S53" s="218"/>
      <c r="T53" s="218"/>
      <c r="U53" s="218"/>
      <c r="V53" s="2"/>
      <c r="W53" s="2"/>
      <c r="X53" s="2"/>
      <c r="Y53" s="2"/>
      <c r="Z53" s="2"/>
      <c r="AA53" s="2"/>
      <c r="AB53" s="2"/>
      <c r="AC53" s="2"/>
    </row>
    <row r="54" spans="1:29" s="3" customFormat="1" ht="15.75" x14ac:dyDescent="0.25">
      <c r="A54" s="104"/>
      <c r="B54" s="188" t="s">
        <v>76</v>
      </c>
      <c r="C54" s="148"/>
      <c r="D54" s="149"/>
      <c r="E54" s="273"/>
      <c r="F54" s="264">
        <f>+'Cash-Flow-2025-Leva'!F54/1000</f>
        <v>169.279</v>
      </c>
      <c r="G54" s="263">
        <f>+'Cash-Flow-2025-Leva'!G54/1000</f>
        <v>242.94</v>
      </c>
      <c r="H54" s="273"/>
      <c r="I54" s="264">
        <f>+'Cash-Flow-2025-Leva'!I54/1000</f>
        <v>0</v>
      </c>
      <c r="J54" s="263">
        <f>+'Cash-Flow-2025-Leva'!J54/1000</f>
        <v>0</v>
      </c>
      <c r="K54" s="273"/>
      <c r="L54" s="264">
        <f>+'Cash-Flow-2025-Leva'!L54/1000</f>
        <v>0</v>
      </c>
      <c r="M54" s="263">
        <f>+'Cash-Flow-2025-Leva'!M54/1000</f>
        <v>0</v>
      </c>
      <c r="N54" s="459"/>
      <c r="O54" s="357">
        <f t="shared" si="5"/>
        <v>169.279</v>
      </c>
      <c r="P54" s="380">
        <f t="shared" si="5"/>
        <v>242.94</v>
      </c>
      <c r="Q54" s="50"/>
      <c r="R54" s="218"/>
      <c r="S54" s="218"/>
      <c r="T54" s="218"/>
      <c r="U54" s="218"/>
      <c r="V54" s="2"/>
      <c r="W54" s="2"/>
      <c r="X54" s="2"/>
      <c r="Y54" s="2"/>
      <c r="Z54" s="2"/>
      <c r="AA54" s="2"/>
      <c r="AB54" s="2"/>
      <c r="AC54" s="2"/>
    </row>
    <row r="55" spans="1:29" s="3" customFormat="1" ht="15.75" x14ac:dyDescent="0.25">
      <c r="A55" s="104"/>
      <c r="B55" s="188" t="s">
        <v>87</v>
      </c>
      <c r="C55" s="148"/>
      <c r="D55" s="149"/>
      <c r="E55" s="273"/>
      <c r="F55" s="264">
        <f>+'Cash-Flow-2025-Leva'!F55/1000</f>
        <v>352.53699999999998</v>
      </c>
      <c r="G55" s="263">
        <f>+'Cash-Flow-2025-Leva'!G55/1000</f>
        <v>454.572</v>
      </c>
      <c r="H55" s="273"/>
      <c r="I55" s="264">
        <f>+'Cash-Flow-2025-Leva'!I55/1000</f>
        <v>0</v>
      </c>
      <c r="J55" s="263">
        <f>+'Cash-Flow-2025-Leva'!J55/1000</f>
        <v>0</v>
      </c>
      <c r="K55" s="273"/>
      <c r="L55" s="264">
        <f>+'Cash-Flow-2025-Leva'!L55/1000</f>
        <v>0</v>
      </c>
      <c r="M55" s="263">
        <f>+'Cash-Flow-2025-Leva'!M55/1000</f>
        <v>0</v>
      </c>
      <c r="N55" s="459"/>
      <c r="O55" s="357">
        <f t="shared" si="5"/>
        <v>352.53699999999998</v>
      </c>
      <c r="P55" s="380">
        <f t="shared" si="5"/>
        <v>454.572</v>
      </c>
      <c r="Q55" s="50"/>
      <c r="R55" s="218"/>
      <c r="S55" s="218"/>
      <c r="T55" s="218"/>
      <c r="U55" s="218"/>
      <c r="V55" s="2"/>
      <c r="W55" s="2"/>
      <c r="X55" s="2"/>
      <c r="Y55" s="2"/>
      <c r="Z55" s="2"/>
      <c r="AA55" s="2"/>
      <c r="AB55" s="2"/>
      <c r="AC55" s="2"/>
    </row>
    <row r="56" spans="1:29" s="3" customFormat="1" ht="15.75" x14ac:dyDescent="0.25">
      <c r="A56" s="104"/>
      <c r="B56" s="188" t="s">
        <v>57</v>
      </c>
      <c r="C56" s="148"/>
      <c r="D56" s="149"/>
      <c r="E56" s="273"/>
      <c r="F56" s="264">
        <f>+'Cash-Flow-2025-Leva'!F56/1000</f>
        <v>38597.591</v>
      </c>
      <c r="G56" s="263">
        <f>+'Cash-Flow-2025-Leva'!G56/1000</f>
        <v>48234.108</v>
      </c>
      <c r="H56" s="273"/>
      <c r="I56" s="264">
        <f>+'Cash-Flow-2025-Leva'!I56/1000</f>
        <v>13380.509</v>
      </c>
      <c r="J56" s="263">
        <f>+'Cash-Flow-2025-Leva'!J56/1000</f>
        <v>17950.12</v>
      </c>
      <c r="K56" s="273"/>
      <c r="L56" s="264">
        <f>+'Cash-Flow-2025-Leva'!L56/1000</f>
        <v>0</v>
      </c>
      <c r="M56" s="263">
        <f>+'Cash-Flow-2025-Leva'!M56/1000</f>
        <v>0</v>
      </c>
      <c r="N56" s="459"/>
      <c r="O56" s="357">
        <f t="shared" si="5"/>
        <v>51978.1</v>
      </c>
      <c r="P56" s="380">
        <f t="shared" si="5"/>
        <v>66184.228000000003</v>
      </c>
      <c r="Q56" s="50"/>
      <c r="R56" s="218"/>
      <c r="S56" s="218"/>
      <c r="T56" s="218"/>
      <c r="U56" s="218"/>
      <c r="V56" s="2"/>
      <c r="W56" s="2"/>
      <c r="X56" s="2"/>
      <c r="Y56" s="2"/>
      <c r="Z56" s="2"/>
      <c r="AA56" s="2"/>
      <c r="AB56" s="2"/>
      <c r="AC56" s="2"/>
    </row>
    <row r="57" spans="1:29" s="3" customFormat="1" ht="15.75" x14ac:dyDescent="0.25">
      <c r="A57" s="104"/>
      <c r="B57" s="189" t="s">
        <v>58</v>
      </c>
      <c r="C57" s="150"/>
      <c r="D57" s="151"/>
      <c r="E57" s="273"/>
      <c r="F57" s="264">
        <f>+'Cash-Flow-2025-Leva'!F57/1000</f>
        <v>11940.138000000001</v>
      </c>
      <c r="G57" s="263">
        <f>+'Cash-Flow-2025-Leva'!G57/1000</f>
        <v>14831.226000000001</v>
      </c>
      <c r="H57" s="273"/>
      <c r="I57" s="264">
        <f>+'Cash-Flow-2025-Leva'!I57/1000</f>
        <v>2831.201</v>
      </c>
      <c r="J57" s="263">
        <f>+'Cash-Flow-2025-Leva'!J57/1000</f>
        <v>3728.5430000000001</v>
      </c>
      <c r="K57" s="273"/>
      <c r="L57" s="264">
        <f>+'Cash-Flow-2025-Leva'!L57/1000</f>
        <v>0</v>
      </c>
      <c r="M57" s="263">
        <f>+'Cash-Flow-2025-Leva'!M57/1000</f>
        <v>0</v>
      </c>
      <c r="N57" s="459"/>
      <c r="O57" s="357">
        <f t="shared" si="5"/>
        <v>14771.339</v>
      </c>
      <c r="P57" s="380">
        <f t="shared" si="5"/>
        <v>18559.769</v>
      </c>
      <c r="Q57" s="50"/>
      <c r="R57" s="218"/>
      <c r="S57" s="218"/>
      <c r="T57" s="218"/>
      <c r="U57" s="218"/>
      <c r="V57" s="2"/>
      <c r="W57" s="2"/>
      <c r="X57" s="2"/>
      <c r="Y57" s="2"/>
      <c r="Z57" s="2"/>
      <c r="AA57" s="2"/>
      <c r="AB57" s="2"/>
      <c r="AC57" s="2"/>
    </row>
    <row r="58" spans="1:29" s="3" customFormat="1" ht="15.75" x14ac:dyDescent="0.25">
      <c r="A58" s="104"/>
      <c r="B58" s="143" t="s">
        <v>132</v>
      </c>
      <c r="C58" s="144"/>
      <c r="D58" s="145"/>
      <c r="E58" s="273"/>
      <c r="F58" s="258">
        <f>+SUM(F53:F57)</f>
        <v>64987.665999999997</v>
      </c>
      <c r="G58" s="257">
        <f>+SUM(G53:G57)</f>
        <v>83951.574999999997</v>
      </c>
      <c r="H58" s="273"/>
      <c r="I58" s="258">
        <f>+SUM(I53:I57)</f>
        <v>16211.71</v>
      </c>
      <c r="J58" s="257">
        <f>+SUM(J53:J57)</f>
        <v>21678.663</v>
      </c>
      <c r="K58" s="273"/>
      <c r="L58" s="258">
        <f>+SUM(L53:L57)</f>
        <v>0</v>
      </c>
      <c r="M58" s="257">
        <f>+SUM(M53:M57)</f>
        <v>0</v>
      </c>
      <c r="N58" s="459"/>
      <c r="O58" s="377">
        <f>+SUM(O53:O57)</f>
        <v>81199.375999999989</v>
      </c>
      <c r="P58" s="378">
        <f>+SUM(P53:P57)</f>
        <v>105630.238</v>
      </c>
      <c r="Q58" s="50"/>
      <c r="R58" s="218"/>
      <c r="S58" s="218"/>
      <c r="T58" s="218"/>
      <c r="U58" s="218"/>
      <c r="V58" s="2"/>
      <c r="W58" s="2"/>
      <c r="X58" s="2"/>
      <c r="Y58" s="2"/>
      <c r="Z58" s="2"/>
      <c r="AA58" s="2"/>
      <c r="AB58" s="2"/>
      <c r="AC58" s="2"/>
    </row>
    <row r="59" spans="1:29" s="3" customFormat="1" ht="15.75" x14ac:dyDescent="0.25">
      <c r="A59" s="104"/>
      <c r="B59" s="192" t="s">
        <v>77</v>
      </c>
      <c r="C59" s="117"/>
      <c r="D59" s="121"/>
      <c r="E59" s="273"/>
      <c r="F59" s="234"/>
      <c r="G59" s="224"/>
      <c r="H59" s="273"/>
      <c r="I59" s="234"/>
      <c r="J59" s="224"/>
      <c r="K59" s="273"/>
      <c r="L59" s="234"/>
      <c r="M59" s="224"/>
      <c r="N59" s="459"/>
      <c r="O59" s="362"/>
      <c r="P59" s="355"/>
      <c r="Q59" s="50"/>
      <c r="R59" s="218"/>
      <c r="S59" s="218"/>
      <c r="T59" s="218"/>
      <c r="U59" s="218"/>
      <c r="V59" s="2"/>
      <c r="W59" s="2"/>
      <c r="X59" s="2"/>
      <c r="Y59" s="2"/>
      <c r="Z59" s="2"/>
      <c r="AA59" s="2"/>
      <c r="AB59" s="2"/>
      <c r="AC59" s="2"/>
    </row>
    <row r="60" spans="1:29" s="3" customFormat="1" ht="15.75" x14ac:dyDescent="0.25">
      <c r="A60" s="104"/>
      <c r="B60" s="193" t="s">
        <v>124</v>
      </c>
      <c r="C60" s="152"/>
      <c r="D60" s="153"/>
      <c r="E60" s="273"/>
      <c r="F60" s="234">
        <f>+'Cash-Flow-2025-Leva'!F60/1000</f>
        <v>0</v>
      </c>
      <c r="G60" s="224">
        <f>+'Cash-Flow-2025-Leva'!G60/1000</f>
        <v>0</v>
      </c>
      <c r="H60" s="273"/>
      <c r="I60" s="234">
        <f>+'Cash-Flow-2025-Leva'!I60/1000</f>
        <v>0</v>
      </c>
      <c r="J60" s="224">
        <f>+'Cash-Flow-2025-Leva'!J60/1000</f>
        <v>0</v>
      </c>
      <c r="K60" s="273"/>
      <c r="L60" s="234">
        <f>+'Cash-Flow-2025-Leva'!L60/1000</f>
        <v>0</v>
      </c>
      <c r="M60" s="224">
        <f>+'Cash-Flow-2025-Leva'!M60/1000</f>
        <v>0</v>
      </c>
      <c r="N60" s="459"/>
      <c r="O60" s="362">
        <f t="shared" ref="O60:P64" si="6">+F60+I60+L60</f>
        <v>0</v>
      </c>
      <c r="P60" s="355">
        <f t="shared" si="6"/>
        <v>0</v>
      </c>
      <c r="Q60" s="50"/>
      <c r="R60" s="218"/>
      <c r="S60" s="218"/>
      <c r="T60" s="218"/>
      <c r="U60" s="218"/>
      <c r="V60" s="2"/>
      <c r="W60" s="2"/>
      <c r="X60" s="2"/>
      <c r="Y60" s="2"/>
      <c r="Z60" s="2"/>
      <c r="AA60" s="2"/>
      <c r="AB60" s="2"/>
      <c r="AC60" s="2"/>
    </row>
    <row r="61" spans="1:29" s="3" customFormat="1" ht="15.75" x14ac:dyDescent="0.25">
      <c r="A61" s="104"/>
      <c r="B61" s="188" t="s">
        <v>125</v>
      </c>
      <c r="C61" s="148"/>
      <c r="D61" s="149"/>
      <c r="E61" s="273"/>
      <c r="F61" s="264">
        <f>+'Cash-Flow-2025-Leva'!F61/1000</f>
        <v>2673.9780000000001</v>
      </c>
      <c r="G61" s="263">
        <f>+'Cash-Flow-2025-Leva'!G61/1000</f>
        <v>1133.48</v>
      </c>
      <c r="H61" s="273"/>
      <c r="I61" s="264">
        <f>+'Cash-Flow-2025-Leva'!I61/1000</f>
        <v>0</v>
      </c>
      <c r="J61" s="263">
        <f>+'Cash-Flow-2025-Leva'!J61/1000</f>
        <v>0</v>
      </c>
      <c r="K61" s="273"/>
      <c r="L61" s="264">
        <f>+'Cash-Flow-2025-Leva'!L61/1000</f>
        <v>0</v>
      </c>
      <c r="M61" s="263">
        <f>+'Cash-Flow-2025-Leva'!M61/1000</f>
        <v>0</v>
      </c>
      <c r="N61" s="459"/>
      <c r="O61" s="357">
        <f t="shared" si="6"/>
        <v>2673.9780000000001</v>
      </c>
      <c r="P61" s="380">
        <f t="shared" si="6"/>
        <v>1133.48</v>
      </c>
      <c r="Q61" s="50"/>
      <c r="R61" s="218"/>
      <c r="S61" s="218"/>
      <c r="T61" s="218"/>
      <c r="U61" s="218"/>
      <c r="V61" s="2"/>
      <c r="W61" s="2"/>
      <c r="X61" s="2"/>
      <c r="Y61" s="2"/>
      <c r="Z61" s="2"/>
      <c r="AA61" s="2"/>
      <c r="AB61" s="2"/>
      <c r="AC61" s="2"/>
    </row>
    <row r="62" spans="1:29" s="3" customFormat="1" ht="15.75" x14ac:dyDescent="0.25">
      <c r="A62" s="104"/>
      <c r="B62" s="188" t="s">
        <v>126</v>
      </c>
      <c r="C62" s="148"/>
      <c r="D62" s="149"/>
      <c r="E62" s="273"/>
      <c r="F62" s="264">
        <f>+'Cash-Flow-2025-Leva'!F62/1000</f>
        <v>1528.3820000000001</v>
      </c>
      <c r="G62" s="263">
        <f>+'Cash-Flow-2025-Leva'!G62/1000</f>
        <v>3120.9789999999998</v>
      </c>
      <c r="H62" s="273"/>
      <c r="I62" s="264">
        <f>+'Cash-Flow-2025-Leva'!I62/1000</f>
        <v>0</v>
      </c>
      <c r="J62" s="263">
        <f>+'Cash-Flow-2025-Leva'!J62/1000</f>
        <v>0</v>
      </c>
      <c r="K62" s="273"/>
      <c r="L62" s="264">
        <f>+'Cash-Flow-2025-Leva'!L62/1000</f>
        <v>0</v>
      </c>
      <c r="M62" s="263">
        <f>+'Cash-Flow-2025-Leva'!M62/1000</f>
        <v>0</v>
      </c>
      <c r="N62" s="459"/>
      <c r="O62" s="357">
        <f t="shared" si="6"/>
        <v>1528.3820000000001</v>
      </c>
      <c r="P62" s="380">
        <f t="shared" si="6"/>
        <v>3120.9789999999998</v>
      </c>
      <c r="Q62" s="50"/>
      <c r="R62" s="218"/>
      <c r="S62" s="218"/>
      <c r="T62" s="218"/>
      <c r="U62" s="218"/>
      <c r="V62" s="2"/>
      <c r="W62" s="2"/>
      <c r="X62" s="2"/>
      <c r="Y62" s="2"/>
      <c r="Z62" s="2"/>
      <c r="AA62" s="2"/>
      <c r="AB62" s="2"/>
      <c r="AC62" s="2"/>
    </row>
    <row r="63" spans="1:29" s="3" customFormat="1" ht="15.75" x14ac:dyDescent="0.25">
      <c r="A63" s="104"/>
      <c r="B63" s="189" t="s">
        <v>252</v>
      </c>
      <c r="C63" s="150"/>
      <c r="D63" s="151"/>
      <c r="E63" s="273"/>
      <c r="F63" s="283">
        <f>+'Cash-Flow-2025-Leva'!F63/1000</f>
        <v>0</v>
      </c>
      <c r="G63" s="282">
        <f>+'Cash-Flow-2025-Leva'!G63/1000</f>
        <v>0</v>
      </c>
      <c r="H63" s="273"/>
      <c r="I63" s="283">
        <f>+'Cash-Flow-2025-Leva'!I63/1000</f>
        <v>0</v>
      </c>
      <c r="J63" s="282">
        <f>+'Cash-Flow-2025-Leva'!J63/1000</f>
        <v>0</v>
      </c>
      <c r="K63" s="273"/>
      <c r="L63" s="283">
        <f>+'Cash-Flow-2025-Leva'!L63/1000</f>
        <v>0</v>
      </c>
      <c r="M63" s="282">
        <f>+'Cash-Flow-2025-Leva'!M63/1000</f>
        <v>0</v>
      </c>
      <c r="N63" s="459"/>
      <c r="O63" s="379">
        <f t="shared" si="6"/>
        <v>0</v>
      </c>
      <c r="P63" s="412">
        <f t="shared" si="6"/>
        <v>0</v>
      </c>
      <c r="Q63" s="50"/>
      <c r="R63" s="218"/>
      <c r="S63" s="218"/>
      <c r="T63" s="218"/>
      <c r="U63" s="218"/>
      <c r="V63" s="2"/>
      <c r="W63" s="2"/>
      <c r="X63" s="2"/>
      <c r="Y63" s="2"/>
      <c r="Z63" s="2"/>
      <c r="AA63" s="2"/>
      <c r="AB63" s="2"/>
      <c r="AC63" s="2"/>
    </row>
    <row r="64" spans="1:29" s="3" customFormat="1" ht="15.75" x14ac:dyDescent="0.25">
      <c r="A64" s="104"/>
      <c r="B64" s="202" t="s">
        <v>111</v>
      </c>
      <c r="C64" s="168"/>
      <c r="D64" s="169"/>
      <c r="E64" s="273"/>
      <c r="F64" s="285">
        <f>+'Cash-Flow-2025-Leva'!F64/1000</f>
        <v>0</v>
      </c>
      <c r="G64" s="284">
        <f>+'Cash-Flow-2025-Leva'!G64/1000</f>
        <v>0</v>
      </c>
      <c r="H64" s="273"/>
      <c r="I64" s="285">
        <f>+'Cash-Flow-2025-Leva'!I64/1000</f>
        <v>0</v>
      </c>
      <c r="J64" s="284">
        <f>+'Cash-Flow-2025-Leva'!J64/1000</f>
        <v>0</v>
      </c>
      <c r="K64" s="273"/>
      <c r="L64" s="285">
        <f>+'Cash-Flow-2025-Leva'!L64/1000</f>
        <v>0</v>
      </c>
      <c r="M64" s="284">
        <f>+'Cash-Flow-2025-Leva'!M64/1000</f>
        <v>0</v>
      </c>
      <c r="N64" s="459"/>
      <c r="O64" s="413">
        <f t="shared" si="6"/>
        <v>0</v>
      </c>
      <c r="P64" s="414">
        <f t="shared" si="6"/>
        <v>0</v>
      </c>
      <c r="Q64" s="50"/>
      <c r="R64" s="218"/>
      <c r="S64" s="218"/>
      <c r="T64" s="218"/>
      <c r="U64" s="218"/>
      <c r="V64" s="2"/>
      <c r="W64" s="2"/>
      <c r="X64" s="2"/>
      <c r="Y64" s="2"/>
      <c r="Z64" s="2"/>
      <c r="AA64" s="2"/>
      <c r="AB64" s="2"/>
      <c r="AC64" s="2"/>
    </row>
    <row r="65" spans="1:29" s="3" customFormat="1" ht="15.75" x14ac:dyDescent="0.25">
      <c r="A65" s="104"/>
      <c r="B65" s="143" t="s">
        <v>133</v>
      </c>
      <c r="C65" s="144"/>
      <c r="D65" s="145"/>
      <c r="E65" s="273"/>
      <c r="F65" s="258">
        <f>+SUM(F60:F63)</f>
        <v>4202.3600000000006</v>
      </c>
      <c r="G65" s="257">
        <f>+SUM(G60:G63)</f>
        <v>4254.4589999999998</v>
      </c>
      <c r="H65" s="273"/>
      <c r="I65" s="258">
        <f>+SUM(I60:I63)</f>
        <v>0</v>
      </c>
      <c r="J65" s="257">
        <f>+SUM(J60:J63)</f>
        <v>0</v>
      </c>
      <c r="K65" s="273"/>
      <c r="L65" s="258">
        <f>+SUM(L60:L63)</f>
        <v>0</v>
      </c>
      <c r="M65" s="257">
        <f>+SUM(M60:M63)</f>
        <v>0</v>
      </c>
      <c r="N65" s="459"/>
      <c r="O65" s="377">
        <f>+SUM(O60:O63)</f>
        <v>4202.3600000000006</v>
      </c>
      <c r="P65" s="378">
        <f>+SUM(P60:P63)</f>
        <v>4254.4589999999998</v>
      </c>
      <c r="Q65" s="50"/>
      <c r="R65" s="218"/>
      <c r="S65" s="218"/>
      <c r="T65" s="218"/>
      <c r="U65" s="218"/>
      <c r="V65" s="2"/>
      <c r="W65" s="2"/>
      <c r="X65" s="2"/>
      <c r="Y65" s="2"/>
      <c r="Z65" s="2"/>
      <c r="AA65" s="2"/>
      <c r="AB65" s="2"/>
      <c r="AC65" s="2"/>
    </row>
    <row r="66" spans="1:29" s="3" customFormat="1" ht="15.75" x14ac:dyDescent="0.25">
      <c r="A66" s="104"/>
      <c r="B66" s="192" t="s">
        <v>65</v>
      </c>
      <c r="C66" s="117"/>
      <c r="D66" s="121"/>
      <c r="E66" s="273"/>
      <c r="F66" s="264"/>
      <c r="G66" s="263"/>
      <c r="H66" s="273"/>
      <c r="I66" s="264"/>
      <c r="J66" s="263"/>
      <c r="K66" s="273"/>
      <c r="L66" s="264"/>
      <c r="M66" s="263"/>
      <c r="N66" s="459"/>
      <c r="O66" s="357"/>
      <c r="P66" s="380"/>
      <c r="Q66" s="50"/>
      <c r="R66" s="218"/>
      <c r="S66" s="218"/>
      <c r="T66" s="218"/>
      <c r="U66" s="218"/>
      <c r="V66" s="2"/>
      <c r="W66" s="2"/>
      <c r="X66" s="2"/>
      <c r="Y66" s="2"/>
      <c r="Z66" s="2"/>
      <c r="AA66" s="2"/>
      <c r="AB66" s="2"/>
      <c r="AC66" s="2"/>
    </row>
    <row r="67" spans="1:29" s="3" customFormat="1" ht="15.75" x14ac:dyDescent="0.25">
      <c r="A67" s="104"/>
      <c r="B67" s="193" t="s">
        <v>253</v>
      </c>
      <c r="C67" s="152"/>
      <c r="D67" s="153"/>
      <c r="E67" s="273"/>
      <c r="F67" s="234">
        <f>+'Cash-Flow-2025-Leva'!F67/1000</f>
        <v>0</v>
      </c>
      <c r="G67" s="224">
        <f>+'Cash-Flow-2025-Leva'!G67/1000</f>
        <v>0</v>
      </c>
      <c r="H67" s="273"/>
      <c r="I67" s="234">
        <f>+'Cash-Flow-2025-Leva'!I67/1000</f>
        <v>0</v>
      </c>
      <c r="J67" s="224">
        <f>+'Cash-Flow-2025-Leva'!J67/1000</f>
        <v>0</v>
      </c>
      <c r="K67" s="273"/>
      <c r="L67" s="234">
        <f>+'Cash-Flow-2025-Leva'!L67/1000</f>
        <v>0</v>
      </c>
      <c r="M67" s="224">
        <f>+'Cash-Flow-2025-Leva'!M67/1000</f>
        <v>0</v>
      </c>
      <c r="N67" s="459"/>
      <c r="O67" s="362">
        <f>+F67+I67+L67</f>
        <v>0</v>
      </c>
      <c r="P67" s="355">
        <f>+G67+J67+M67</f>
        <v>0</v>
      </c>
      <c r="Q67" s="50"/>
      <c r="R67" s="218"/>
      <c r="S67" s="218"/>
      <c r="T67" s="218"/>
      <c r="U67" s="218"/>
      <c r="V67" s="2"/>
      <c r="W67" s="2"/>
      <c r="X67" s="2"/>
      <c r="Y67" s="2"/>
      <c r="Z67" s="2"/>
      <c r="AA67" s="2"/>
      <c r="AB67" s="2"/>
      <c r="AC67" s="2"/>
    </row>
    <row r="68" spans="1:29" s="3" customFormat="1" ht="15.75" x14ac:dyDescent="0.25">
      <c r="A68" s="104"/>
      <c r="B68" s="189" t="s">
        <v>146</v>
      </c>
      <c r="C68" s="150"/>
      <c r="D68" s="151"/>
      <c r="E68" s="273"/>
      <c r="F68" s="264">
        <f>+'Cash-Flow-2025-Leva'!F68/1000</f>
        <v>0</v>
      </c>
      <c r="G68" s="263">
        <f>+'Cash-Flow-2025-Leva'!G68/1000</f>
        <v>0</v>
      </c>
      <c r="H68" s="273"/>
      <c r="I68" s="264">
        <f>+'Cash-Flow-2025-Leva'!I68/1000</f>
        <v>0</v>
      </c>
      <c r="J68" s="263">
        <f>+'Cash-Flow-2025-Leva'!J68/1000</f>
        <v>0</v>
      </c>
      <c r="K68" s="273"/>
      <c r="L68" s="264">
        <f>+'Cash-Flow-2025-Leva'!L68/1000</f>
        <v>0</v>
      </c>
      <c r="M68" s="263">
        <f>+'Cash-Flow-2025-Leva'!M68/1000</f>
        <v>0</v>
      </c>
      <c r="N68" s="459"/>
      <c r="O68" s="357">
        <f>+F68+I68+L68</f>
        <v>0</v>
      </c>
      <c r="P68" s="380">
        <f>+G68+J68+M68</f>
        <v>0</v>
      </c>
      <c r="Q68" s="50"/>
      <c r="R68" s="218"/>
      <c r="S68" s="218"/>
      <c r="T68" s="218"/>
      <c r="U68" s="218"/>
      <c r="V68" s="2"/>
      <c r="W68" s="2"/>
      <c r="X68" s="2"/>
      <c r="Y68" s="2"/>
      <c r="Z68" s="2"/>
      <c r="AA68" s="2"/>
      <c r="AB68" s="2"/>
      <c r="AC68" s="2"/>
    </row>
    <row r="69" spans="1:29" s="3" customFormat="1" ht="15.75" x14ac:dyDescent="0.25">
      <c r="A69" s="104"/>
      <c r="B69" s="143" t="s">
        <v>134</v>
      </c>
      <c r="C69" s="144"/>
      <c r="D69" s="145"/>
      <c r="E69" s="273"/>
      <c r="F69" s="258">
        <f>+SUM(F67:F68)</f>
        <v>0</v>
      </c>
      <c r="G69" s="257">
        <f>+SUM(G67:G68)</f>
        <v>0</v>
      </c>
      <c r="H69" s="273"/>
      <c r="I69" s="258">
        <f>+SUM(I67:I68)</f>
        <v>0</v>
      </c>
      <c r="J69" s="257">
        <f>+SUM(J67:J68)</f>
        <v>0</v>
      </c>
      <c r="K69" s="273"/>
      <c r="L69" s="258">
        <f>+SUM(L67:L68)</f>
        <v>0</v>
      </c>
      <c r="M69" s="257">
        <f>+SUM(M67:M68)</f>
        <v>0</v>
      </c>
      <c r="N69" s="459"/>
      <c r="O69" s="377">
        <f>+SUM(O67:O68)</f>
        <v>0</v>
      </c>
      <c r="P69" s="378">
        <f>+SUM(P67:P68)</f>
        <v>0</v>
      </c>
      <c r="Q69" s="50"/>
      <c r="R69" s="218"/>
      <c r="S69" s="218"/>
      <c r="T69" s="218"/>
      <c r="U69" s="218"/>
      <c r="V69" s="2"/>
      <c r="W69" s="2"/>
      <c r="X69" s="2"/>
      <c r="Y69" s="2"/>
      <c r="Z69" s="2"/>
      <c r="AA69" s="2"/>
      <c r="AB69" s="2"/>
      <c r="AC69" s="2"/>
    </row>
    <row r="70" spans="1:29" s="3" customFormat="1" ht="15.75" x14ac:dyDescent="0.25">
      <c r="A70" s="104"/>
      <c r="B70" s="192" t="s">
        <v>59</v>
      </c>
      <c r="C70" s="117"/>
      <c r="D70" s="121"/>
      <c r="E70" s="273"/>
      <c r="F70" s="264"/>
      <c r="G70" s="263"/>
      <c r="H70" s="273"/>
      <c r="I70" s="264"/>
      <c r="J70" s="263"/>
      <c r="K70" s="273"/>
      <c r="L70" s="264"/>
      <c r="M70" s="263"/>
      <c r="N70" s="459"/>
      <c r="O70" s="357"/>
      <c r="P70" s="380"/>
      <c r="Q70" s="50"/>
      <c r="R70" s="218"/>
      <c r="S70" s="218"/>
      <c r="T70" s="218"/>
      <c r="U70" s="218"/>
      <c r="V70" s="2"/>
      <c r="W70" s="2"/>
      <c r="X70" s="2"/>
      <c r="Y70" s="2"/>
      <c r="Z70" s="2"/>
      <c r="AA70" s="2"/>
      <c r="AB70" s="2"/>
      <c r="AC70" s="2"/>
    </row>
    <row r="71" spans="1:29" s="3" customFormat="1" ht="15.75" x14ac:dyDescent="0.25">
      <c r="A71" s="104"/>
      <c r="B71" s="193" t="s">
        <v>60</v>
      </c>
      <c r="C71" s="152"/>
      <c r="D71" s="153"/>
      <c r="E71" s="273"/>
      <c r="F71" s="234">
        <f>+'Cash-Flow-2025-Leva'!F71/1000</f>
        <v>0</v>
      </c>
      <c r="G71" s="224">
        <f>+'Cash-Flow-2025-Leva'!G71/1000</f>
        <v>0</v>
      </c>
      <c r="H71" s="273"/>
      <c r="I71" s="234">
        <f>+'Cash-Flow-2025-Leva'!I71/1000</f>
        <v>0</v>
      </c>
      <c r="J71" s="224">
        <f>+'Cash-Flow-2025-Leva'!J71/1000</f>
        <v>0</v>
      </c>
      <c r="K71" s="273"/>
      <c r="L71" s="234">
        <f>+'Cash-Flow-2025-Leva'!L71/1000</f>
        <v>0</v>
      </c>
      <c r="M71" s="224">
        <f>+'Cash-Flow-2025-Leva'!M71/1000</f>
        <v>0</v>
      </c>
      <c r="N71" s="459"/>
      <c r="O71" s="362">
        <f>+F71+I71+L71</f>
        <v>0</v>
      </c>
      <c r="P71" s="355">
        <f>+G71+J71+M71</f>
        <v>0</v>
      </c>
      <c r="Q71" s="50"/>
      <c r="R71" s="218"/>
      <c r="S71" s="218"/>
      <c r="T71" s="218"/>
      <c r="U71" s="218"/>
      <c r="V71" s="2"/>
      <c r="W71" s="2"/>
      <c r="X71" s="2"/>
      <c r="Y71" s="2"/>
      <c r="Z71" s="2"/>
      <c r="AA71" s="2"/>
      <c r="AB71" s="2"/>
      <c r="AC71" s="2"/>
    </row>
    <row r="72" spans="1:29" s="3" customFormat="1" ht="15.75" x14ac:dyDescent="0.25">
      <c r="A72" s="104"/>
      <c r="B72" s="189" t="s">
        <v>61</v>
      </c>
      <c r="C72" s="150"/>
      <c r="D72" s="151"/>
      <c r="E72" s="273"/>
      <c r="F72" s="264">
        <f>+'Cash-Flow-2025-Leva'!F72/1000</f>
        <v>0</v>
      </c>
      <c r="G72" s="263">
        <f>+'Cash-Flow-2025-Leva'!G72/1000</f>
        <v>0</v>
      </c>
      <c r="H72" s="273"/>
      <c r="I72" s="264">
        <f>+'Cash-Flow-2025-Leva'!I72/1000</f>
        <v>0</v>
      </c>
      <c r="J72" s="263">
        <f>+'Cash-Flow-2025-Leva'!J72/1000</f>
        <v>0</v>
      </c>
      <c r="K72" s="273"/>
      <c r="L72" s="264">
        <f>+'Cash-Flow-2025-Leva'!L72/1000</f>
        <v>0</v>
      </c>
      <c r="M72" s="263">
        <f>+'Cash-Flow-2025-Leva'!M72/1000</f>
        <v>0</v>
      </c>
      <c r="N72" s="459"/>
      <c r="O72" s="357">
        <f>+F72+I72+L72</f>
        <v>0</v>
      </c>
      <c r="P72" s="380">
        <f>+G72+J72+M72</f>
        <v>0</v>
      </c>
      <c r="Q72" s="50"/>
      <c r="R72" s="218"/>
      <c r="S72" s="218"/>
      <c r="T72" s="218"/>
      <c r="U72" s="218"/>
      <c r="V72" s="2"/>
      <c r="W72" s="2"/>
      <c r="X72" s="2"/>
      <c r="Y72" s="2"/>
      <c r="Z72" s="2"/>
      <c r="AA72" s="2"/>
      <c r="AB72" s="2"/>
      <c r="AC72" s="2"/>
    </row>
    <row r="73" spans="1:29" s="3" customFormat="1" ht="15.75" x14ac:dyDescent="0.25">
      <c r="A73" s="104"/>
      <c r="B73" s="143" t="s">
        <v>135</v>
      </c>
      <c r="C73" s="144"/>
      <c r="D73" s="145"/>
      <c r="E73" s="273"/>
      <c r="F73" s="258">
        <f>+SUM(F71:F72)</f>
        <v>0</v>
      </c>
      <c r="G73" s="257">
        <f>+SUM(G71:G72)</f>
        <v>0</v>
      </c>
      <c r="H73" s="273"/>
      <c r="I73" s="258">
        <f>+SUM(I71:I72)</f>
        <v>0</v>
      </c>
      <c r="J73" s="257">
        <f>+SUM(J71:J72)</f>
        <v>0</v>
      </c>
      <c r="K73" s="273"/>
      <c r="L73" s="258">
        <f>+SUM(L71:L72)</f>
        <v>0</v>
      </c>
      <c r="M73" s="257">
        <f>+SUM(M71:M72)</f>
        <v>0</v>
      </c>
      <c r="N73" s="459"/>
      <c r="O73" s="377">
        <f>+SUM(O71:O72)</f>
        <v>0</v>
      </c>
      <c r="P73" s="378">
        <f>+SUM(P71:P72)</f>
        <v>0</v>
      </c>
      <c r="Q73" s="50"/>
      <c r="R73" s="218"/>
      <c r="S73" s="218"/>
      <c r="T73" s="218"/>
      <c r="U73" s="218"/>
      <c r="V73" s="2"/>
      <c r="W73" s="2"/>
      <c r="X73" s="2"/>
      <c r="Y73" s="2"/>
      <c r="Z73" s="2"/>
      <c r="AA73" s="2"/>
      <c r="AB73" s="2"/>
      <c r="AC73" s="2"/>
    </row>
    <row r="74" spans="1:29" s="3" customFormat="1" ht="15.75" x14ac:dyDescent="0.25">
      <c r="A74" s="104"/>
      <c r="B74" s="192" t="s">
        <v>62</v>
      </c>
      <c r="C74" s="117"/>
      <c r="D74" s="121"/>
      <c r="E74" s="273"/>
      <c r="F74" s="264"/>
      <c r="G74" s="263"/>
      <c r="H74" s="273"/>
      <c r="I74" s="264"/>
      <c r="J74" s="263"/>
      <c r="K74" s="273"/>
      <c r="L74" s="264"/>
      <c r="M74" s="263"/>
      <c r="N74" s="459"/>
      <c r="O74" s="357"/>
      <c r="P74" s="380"/>
      <c r="Q74" s="50"/>
      <c r="R74" s="218"/>
      <c r="S74" s="218"/>
      <c r="T74" s="218"/>
      <c r="U74" s="218"/>
      <c r="V74" s="2"/>
      <c r="W74" s="2"/>
      <c r="X74" s="2"/>
      <c r="Y74" s="2"/>
      <c r="Z74" s="2"/>
      <c r="AA74" s="2"/>
      <c r="AB74" s="2"/>
      <c r="AC74" s="2"/>
    </row>
    <row r="75" spans="1:29" s="3" customFormat="1" ht="15.75" x14ac:dyDescent="0.25">
      <c r="A75" s="104"/>
      <c r="B75" s="193" t="s">
        <v>63</v>
      </c>
      <c r="C75" s="152"/>
      <c r="D75" s="153"/>
      <c r="E75" s="273"/>
      <c r="F75" s="234">
        <f>+'Cash-Flow-2025-Leva'!F75/1000</f>
        <v>233825.503</v>
      </c>
      <c r="G75" s="224">
        <f>+'Cash-Flow-2025-Leva'!G75/1000</f>
        <v>937754.93700000003</v>
      </c>
      <c r="H75" s="273"/>
      <c r="I75" s="234">
        <f>+'Cash-Flow-2025-Leva'!I75/1000</f>
        <v>0</v>
      </c>
      <c r="J75" s="224">
        <f>+'Cash-Flow-2025-Leva'!J75/1000</f>
        <v>0</v>
      </c>
      <c r="K75" s="273"/>
      <c r="L75" s="234">
        <f>+'Cash-Flow-2025-Leva'!L75/1000</f>
        <v>0</v>
      </c>
      <c r="M75" s="224">
        <f>+'Cash-Flow-2025-Leva'!M75/1000</f>
        <v>0</v>
      </c>
      <c r="N75" s="459"/>
      <c r="O75" s="362">
        <f>+F75+I75+L75</f>
        <v>233825.503</v>
      </c>
      <c r="P75" s="355">
        <f>+G75+J75+M75</f>
        <v>937754.93700000003</v>
      </c>
      <c r="Q75" s="50"/>
      <c r="R75" s="218"/>
      <c r="S75" s="218"/>
      <c r="T75" s="218"/>
      <c r="U75" s="218"/>
      <c r="V75" s="2"/>
      <c r="W75" s="2"/>
      <c r="X75" s="2"/>
      <c r="Y75" s="2"/>
      <c r="Z75" s="2"/>
      <c r="AA75" s="2"/>
      <c r="AB75" s="2"/>
      <c r="AC75" s="2"/>
    </row>
    <row r="76" spans="1:29" s="3" customFormat="1" ht="15.75" x14ac:dyDescent="0.25">
      <c r="A76" s="104"/>
      <c r="B76" s="189" t="s">
        <v>64</v>
      </c>
      <c r="C76" s="150"/>
      <c r="D76" s="151"/>
      <c r="E76" s="273"/>
      <c r="F76" s="264">
        <f>+'Cash-Flow-2025-Leva'!F76/1000</f>
        <v>0</v>
      </c>
      <c r="G76" s="263">
        <f>+'Cash-Flow-2025-Leva'!G76/1000</f>
        <v>248.62</v>
      </c>
      <c r="H76" s="273"/>
      <c r="I76" s="264">
        <f>+'Cash-Flow-2025-Leva'!I76/1000</f>
        <v>0</v>
      </c>
      <c r="J76" s="263">
        <f>+'Cash-Flow-2025-Leva'!J76/1000</f>
        <v>0</v>
      </c>
      <c r="K76" s="273"/>
      <c r="L76" s="264">
        <f>+'Cash-Flow-2025-Leva'!L76/1000</f>
        <v>0</v>
      </c>
      <c r="M76" s="263">
        <f>+'Cash-Flow-2025-Leva'!M76/1000</f>
        <v>0</v>
      </c>
      <c r="N76" s="459"/>
      <c r="O76" s="357">
        <f>+F76+I76+L76</f>
        <v>0</v>
      </c>
      <c r="P76" s="380">
        <f>+G76+J76+M76</f>
        <v>248.62</v>
      </c>
      <c r="Q76" s="50"/>
      <c r="R76" s="218"/>
      <c r="S76" s="218"/>
      <c r="T76" s="218"/>
      <c r="U76" s="218"/>
      <c r="V76" s="2"/>
      <c r="W76" s="2"/>
      <c r="X76" s="2"/>
      <c r="Y76" s="2"/>
      <c r="Z76" s="2"/>
      <c r="AA76" s="2"/>
      <c r="AB76" s="2"/>
      <c r="AC76" s="2"/>
    </row>
    <row r="77" spans="1:29" s="3" customFormat="1" ht="15.75" x14ac:dyDescent="0.25">
      <c r="A77" s="104"/>
      <c r="B77" s="143" t="s">
        <v>136</v>
      </c>
      <c r="C77" s="144"/>
      <c r="D77" s="145"/>
      <c r="E77" s="273"/>
      <c r="F77" s="258">
        <f>+SUM(F75:F76)</f>
        <v>233825.503</v>
      </c>
      <c r="G77" s="257">
        <f>+SUM(G75:G76)</f>
        <v>938003.55700000003</v>
      </c>
      <c r="H77" s="273"/>
      <c r="I77" s="258">
        <f>+SUM(I75:I76)</f>
        <v>0</v>
      </c>
      <c r="J77" s="257">
        <f>+SUM(J75:J76)</f>
        <v>0</v>
      </c>
      <c r="K77" s="273"/>
      <c r="L77" s="258">
        <f>+SUM(L75:L76)</f>
        <v>0</v>
      </c>
      <c r="M77" s="257">
        <f>+SUM(M75:M76)</f>
        <v>0</v>
      </c>
      <c r="N77" s="459"/>
      <c r="O77" s="377">
        <f>+SUM(O75:O76)</f>
        <v>233825.503</v>
      </c>
      <c r="P77" s="378">
        <f>+SUM(P75:P76)</f>
        <v>938003.55700000003</v>
      </c>
      <c r="Q77" s="50"/>
      <c r="R77" s="218"/>
      <c r="S77" s="218"/>
      <c r="T77" s="218"/>
      <c r="U77" s="218"/>
      <c r="V77" s="2"/>
      <c r="W77" s="2"/>
      <c r="X77" s="2"/>
      <c r="Y77" s="2"/>
      <c r="Z77" s="2"/>
      <c r="AA77" s="2"/>
      <c r="AB77" s="2"/>
      <c r="AC77" s="2"/>
    </row>
    <row r="78" spans="1:29" s="3" customFormat="1" ht="9.75" customHeight="1" x14ac:dyDescent="0.25">
      <c r="A78" s="104"/>
      <c r="B78" s="165"/>
      <c r="C78" s="166"/>
      <c r="D78" s="167"/>
      <c r="E78" s="273"/>
      <c r="F78" s="264"/>
      <c r="G78" s="263"/>
      <c r="H78" s="273"/>
      <c r="I78" s="264"/>
      <c r="J78" s="263"/>
      <c r="K78" s="273"/>
      <c r="L78" s="264"/>
      <c r="M78" s="263"/>
      <c r="N78" s="459"/>
      <c r="O78" s="357"/>
      <c r="P78" s="380"/>
      <c r="Q78" s="50"/>
      <c r="R78" s="218"/>
      <c r="S78" s="218"/>
      <c r="T78" s="218"/>
      <c r="U78" s="218"/>
      <c r="V78" s="2"/>
      <c r="W78" s="2"/>
      <c r="X78" s="2"/>
      <c r="Y78" s="2"/>
      <c r="Z78" s="2"/>
      <c r="AA78" s="2"/>
      <c r="AB78" s="2"/>
      <c r="AC78" s="2"/>
    </row>
    <row r="79" spans="1:29" s="3" customFormat="1" ht="16.5" thickBot="1" x14ac:dyDescent="0.3">
      <c r="A79" s="104"/>
      <c r="B79" s="451" t="s">
        <v>258</v>
      </c>
      <c r="C79" s="179"/>
      <c r="D79" s="180"/>
      <c r="E79" s="273"/>
      <c r="F79" s="265">
        <f>+F58+F65+F69+F73+F77</f>
        <v>303015.52899999998</v>
      </c>
      <c r="G79" s="268">
        <f>+G58+G65+G69+G73+G77</f>
        <v>1026209.591</v>
      </c>
      <c r="H79" s="273"/>
      <c r="I79" s="265">
        <f>+I58+I65+I69+I73+I77</f>
        <v>16211.71</v>
      </c>
      <c r="J79" s="268">
        <f>+J58+J65+J69+J73+J77</f>
        <v>21678.663</v>
      </c>
      <c r="K79" s="273"/>
      <c r="L79" s="265">
        <f>+L58+L65+L69+L73+L77</f>
        <v>0</v>
      </c>
      <c r="M79" s="268">
        <f>+M58+M65+M69+M73+M77</f>
        <v>0</v>
      </c>
      <c r="N79" s="459"/>
      <c r="O79" s="381">
        <f>+O58+O65+O69+O73+O77</f>
        <v>319227.239</v>
      </c>
      <c r="P79" s="388">
        <f>+P58+P65+P69+P73+P77</f>
        <v>1047888.2540000001</v>
      </c>
      <c r="Q79" s="50">
        <f>+Q58+Q65+Q69+Q73+Q77</f>
        <v>0</v>
      </c>
      <c r="R79" s="218"/>
      <c r="S79" s="218"/>
      <c r="T79" s="218"/>
      <c r="U79" s="218"/>
      <c r="V79" s="8"/>
      <c r="W79" s="8"/>
      <c r="X79" s="8"/>
      <c r="Y79" s="8"/>
      <c r="Z79" s="8"/>
      <c r="AA79" s="9"/>
      <c r="AB79" s="8"/>
      <c r="AC79" s="8"/>
    </row>
    <row r="80" spans="1:29" s="3" customFormat="1" ht="15.75" x14ac:dyDescent="0.25">
      <c r="A80" s="104"/>
      <c r="B80" s="190" t="s">
        <v>257</v>
      </c>
      <c r="C80" s="116"/>
      <c r="D80" s="120"/>
      <c r="E80" s="273"/>
      <c r="F80" s="234"/>
      <c r="G80" s="224"/>
      <c r="H80" s="273"/>
      <c r="I80" s="234"/>
      <c r="J80" s="224"/>
      <c r="K80" s="273"/>
      <c r="L80" s="234"/>
      <c r="M80" s="224"/>
      <c r="N80" s="459"/>
      <c r="O80" s="362"/>
      <c r="P80" s="355"/>
      <c r="Q80" s="50"/>
      <c r="R80" s="218"/>
      <c r="S80" s="218"/>
      <c r="T80" s="218"/>
      <c r="U80" s="218"/>
      <c r="V80" s="2"/>
      <c r="W80" s="2"/>
      <c r="X80" s="2"/>
      <c r="Y80" s="2"/>
      <c r="Z80" s="2"/>
      <c r="AA80" s="2"/>
      <c r="AB80" s="2"/>
      <c r="AC80" s="2"/>
    </row>
    <row r="81" spans="1:29" s="3" customFormat="1" ht="15.75" x14ac:dyDescent="0.25">
      <c r="A81" s="104"/>
      <c r="B81" s="193" t="s">
        <v>81</v>
      </c>
      <c r="C81" s="152"/>
      <c r="D81" s="153"/>
      <c r="E81" s="273"/>
      <c r="F81" s="252">
        <f>+'Cash-Flow-2025-Leva'!F81/1000</f>
        <v>271053.283</v>
      </c>
      <c r="G81" s="251">
        <f>+'Cash-Flow-2025-Leva'!G81/1000</f>
        <v>1027355.477</v>
      </c>
      <c r="H81" s="273"/>
      <c r="I81" s="252">
        <f>+'Cash-Flow-2025-Leva'!I81/1000</f>
        <v>13977.955</v>
      </c>
      <c r="J81" s="251">
        <f>+'Cash-Flow-2025-Leva'!J81/1000</f>
        <v>20406.391</v>
      </c>
      <c r="K81" s="273"/>
      <c r="L81" s="252">
        <f>+'Cash-Flow-2025-Leva'!L81/1000</f>
        <v>0</v>
      </c>
      <c r="M81" s="251">
        <f>+'Cash-Flow-2025-Leva'!M81/1000</f>
        <v>0</v>
      </c>
      <c r="N81" s="459"/>
      <c r="O81" s="361">
        <f>+F81+I81+L81</f>
        <v>285031.23800000001</v>
      </c>
      <c r="P81" s="374">
        <f>+G81+J81+M81</f>
        <v>1047761.8679999999</v>
      </c>
      <c r="Q81" s="50"/>
      <c r="R81" s="218"/>
      <c r="S81" s="218"/>
      <c r="T81" s="218"/>
      <c r="U81" s="218"/>
      <c r="V81" s="2"/>
      <c r="W81" s="2"/>
      <c r="X81" s="2"/>
      <c r="Y81" s="2"/>
      <c r="Z81" s="2"/>
      <c r="AA81" s="2"/>
      <c r="AB81" s="2"/>
      <c r="AC81" s="2"/>
    </row>
    <row r="82" spans="1:29" s="3" customFormat="1" ht="15.75" x14ac:dyDescent="0.25">
      <c r="A82" s="104"/>
      <c r="B82" s="189" t="s">
        <v>78</v>
      </c>
      <c r="C82" s="150"/>
      <c r="D82" s="151"/>
      <c r="E82" s="273"/>
      <c r="F82" s="264">
        <f>+'Cash-Flow-2025-Leva'!F82/1000</f>
        <v>0</v>
      </c>
      <c r="G82" s="263">
        <f>+'Cash-Flow-2025-Leva'!G82/1000</f>
        <v>0</v>
      </c>
      <c r="H82" s="273"/>
      <c r="I82" s="264">
        <f>+'Cash-Flow-2025-Leva'!I82/1000</f>
        <v>0</v>
      </c>
      <c r="J82" s="263">
        <f>+'Cash-Flow-2025-Leva'!J82/1000</f>
        <v>0</v>
      </c>
      <c r="K82" s="273"/>
      <c r="L82" s="264">
        <f>+'Cash-Flow-2025-Leva'!L82/1000</f>
        <v>0</v>
      </c>
      <c r="M82" s="263">
        <f>+'Cash-Flow-2025-Leva'!M82/1000</f>
        <v>0</v>
      </c>
      <c r="N82" s="459"/>
      <c r="O82" s="357">
        <f>+F82+I82+L82</f>
        <v>0</v>
      </c>
      <c r="P82" s="380">
        <f>+G82+J82+M82</f>
        <v>0</v>
      </c>
      <c r="Q82" s="50"/>
      <c r="R82" s="218"/>
      <c r="S82" s="218"/>
      <c r="T82" s="218"/>
      <c r="U82" s="218"/>
      <c r="V82" s="2"/>
      <c r="W82" s="2"/>
      <c r="X82" s="2"/>
      <c r="Y82" s="2"/>
      <c r="Z82" s="2"/>
      <c r="AA82" s="2"/>
      <c r="AB82" s="2"/>
      <c r="AC82" s="2"/>
    </row>
    <row r="83" spans="1:29" s="3" customFormat="1" ht="16.5" thickBot="1" x14ac:dyDescent="0.3">
      <c r="A83" s="104"/>
      <c r="B83" s="204" t="s">
        <v>259</v>
      </c>
      <c r="C83" s="138"/>
      <c r="D83" s="139"/>
      <c r="E83" s="273"/>
      <c r="F83" s="267">
        <f>+F81+F82</f>
        <v>271053.283</v>
      </c>
      <c r="G83" s="266">
        <f>+G81+G82</f>
        <v>1027355.477</v>
      </c>
      <c r="H83" s="273"/>
      <c r="I83" s="267">
        <f>+I81+I82</f>
        <v>13977.955</v>
      </c>
      <c r="J83" s="266">
        <f>+J81+J82</f>
        <v>20406.391</v>
      </c>
      <c r="K83" s="273"/>
      <c r="L83" s="267">
        <f>+L81+L82</f>
        <v>0</v>
      </c>
      <c r="M83" s="266">
        <f>+M81+M82</f>
        <v>0</v>
      </c>
      <c r="N83" s="459"/>
      <c r="O83" s="382">
        <f>+O81+O82</f>
        <v>285031.23800000001</v>
      </c>
      <c r="P83" s="383">
        <f>+P81+P82</f>
        <v>1047761.8679999999</v>
      </c>
      <c r="Q83" s="50"/>
      <c r="R83" s="218"/>
      <c r="S83" s="218"/>
      <c r="T83" s="218"/>
      <c r="U83" s="218"/>
      <c r="V83" s="8"/>
      <c r="W83" s="8"/>
      <c r="X83" s="8"/>
      <c r="Y83" s="8"/>
      <c r="Z83" s="8"/>
      <c r="AA83" s="9"/>
      <c r="AB83" s="8"/>
      <c r="AC83" s="8"/>
    </row>
    <row r="84" spans="1:29" s="3" customFormat="1" ht="16.5" customHeight="1" thickBot="1" x14ac:dyDescent="0.3">
      <c r="A84" s="104"/>
      <c r="B84" s="817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817"/>
      <c r="D84" s="817"/>
      <c r="E84" s="5"/>
      <c r="F84" s="463">
        <f>+ROUND(+F85+F86,0)</f>
        <v>0</v>
      </c>
      <c r="G84" s="464">
        <f>+ROUND(+G85+G86,0)</f>
        <v>0</v>
      </c>
      <c r="H84" s="5"/>
      <c r="I84" s="463">
        <f>+ROUND(+I85+I86,0)</f>
        <v>0</v>
      </c>
      <c r="J84" s="464">
        <f>+ROUND(+J85+J86,0)</f>
        <v>0</v>
      </c>
      <c r="K84" s="5"/>
      <c r="L84" s="463">
        <f>+ROUND(+L85+L86,0)</f>
        <v>0</v>
      </c>
      <c r="M84" s="464">
        <f>+ROUND(+M85+M86,0)</f>
        <v>0</v>
      </c>
      <c r="N84" s="458"/>
      <c r="O84" s="472">
        <f>+ROUND(+O85+O86,0)</f>
        <v>0</v>
      </c>
      <c r="P84" s="473">
        <f>+ROUND(+P85+P86,0)</f>
        <v>0</v>
      </c>
      <c r="Q84" s="50"/>
      <c r="R84" s="218"/>
      <c r="S84" s="218"/>
      <c r="T84" s="218"/>
      <c r="U84" s="218"/>
      <c r="V84" s="2"/>
      <c r="W84" s="2"/>
      <c r="X84" s="2"/>
      <c r="Y84" s="2"/>
      <c r="Z84" s="2"/>
      <c r="AA84" s="2"/>
      <c r="AB84" s="2"/>
      <c r="AC84" s="2"/>
    </row>
    <row r="85" spans="1:29" s="3" customFormat="1" ht="19.5" thickTop="1" x14ac:dyDescent="0.3">
      <c r="A85" s="104"/>
      <c r="B85" s="209" t="s">
        <v>260</v>
      </c>
      <c r="C85" s="134"/>
      <c r="D85" s="135"/>
      <c r="E85" s="273"/>
      <c r="F85" s="288">
        <f>+F50-F79+F83</f>
        <v>-31455.915999999968</v>
      </c>
      <c r="G85" s="287">
        <f>+G50-G79+G83</f>
        <v>884.33199999993667</v>
      </c>
      <c r="H85" s="273"/>
      <c r="I85" s="288">
        <f>+I50-I79+I83</f>
        <v>-2233.7549999999992</v>
      </c>
      <c r="J85" s="287">
        <f>+J50-J79+J83</f>
        <v>-1272.2720000000008</v>
      </c>
      <c r="K85" s="273"/>
      <c r="L85" s="288">
        <f>+L50-L79+L83</f>
        <v>0</v>
      </c>
      <c r="M85" s="287">
        <f>+M50-M79+M83</f>
        <v>0</v>
      </c>
      <c r="N85" s="459"/>
      <c r="O85" s="384">
        <f>+O50-O79+O83</f>
        <v>-33689.670999999973</v>
      </c>
      <c r="P85" s="385">
        <f>+P50-P79+P83</f>
        <v>-387.94000000017695</v>
      </c>
      <c r="Q85" s="107"/>
      <c r="R85" s="218"/>
      <c r="S85" s="218"/>
      <c r="T85" s="218"/>
      <c r="U85" s="218"/>
      <c r="V85" s="8"/>
      <c r="W85" s="8"/>
      <c r="X85" s="8"/>
      <c r="Y85" s="8"/>
      <c r="Z85" s="8"/>
      <c r="AA85" s="9"/>
      <c r="AB85" s="8"/>
      <c r="AC85" s="8"/>
    </row>
    <row r="86" spans="1:29" s="3" customFormat="1" ht="19.5" thickBot="1" x14ac:dyDescent="0.35">
      <c r="A86" s="104"/>
      <c r="B86" s="210" t="s">
        <v>112</v>
      </c>
      <c r="C86" s="136"/>
      <c r="D86" s="137"/>
      <c r="E86" s="273"/>
      <c r="F86" s="290">
        <f>+F103+F122+F129-F134</f>
        <v>31455.915999999997</v>
      </c>
      <c r="G86" s="289">
        <f>+G103+G122+G129-G134</f>
        <v>-884.33200000000011</v>
      </c>
      <c r="H86" s="273"/>
      <c r="I86" s="290">
        <f>+I103+I122+I129-I134</f>
        <v>2233.7550000000001</v>
      </c>
      <c r="J86" s="289">
        <f>+J103+J122+J129-J134</f>
        <v>1272.2719999999999</v>
      </c>
      <c r="K86" s="273"/>
      <c r="L86" s="290">
        <f>+L103+L122+L129-L134</f>
        <v>0</v>
      </c>
      <c r="M86" s="289">
        <f>+M103+M122+M129-M134</f>
        <v>4.3520742565306136E-14</v>
      </c>
      <c r="N86" s="459"/>
      <c r="O86" s="386">
        <f>+O103+O122+O129-O134</f>
        <v>33689.670999999995</v>
      </c>
      <c r="P86" s="387">
        <f>+P103+P122+P129-P134</f>
        <v>387.93999999999988</v>
      </c>
      <c r="Q86" s="107"/>
      <c r="R86" s="218"/>
      <c r="S86" s="218"/>
      <c r="T86" s="218"/>
      <c r="U86" s="218"/>
      <c r="V86" s="8"/>
      <c r="W86" s="8"/>
      <c r="X86" s="8"/>
      <c r="Y86" s="8"/>
      <c r="Z86" s="8"/>
      <c r="AA86" s="9"/>
      <c r="AB86" s="8"/>
      <c r="AC86" s="8"/>
    </row>
    <row r="87" spans="1:29" s="3" customFormat="1" ht="16.5" thickTop="1" x14ac:dyDescent="0.25">
      <c r="A87" s="104"/>
      <c r="B87" s="190" t="s">
        <v>101</v>
      </c>
      <c r="C87" s="132"/>
      <c r="D87" s="133"/>
      <c r="E87" s="273"/>
      <c r="F87" s="233"/>
      <c r="G87" s="222"/>
      <c r="H87" s="273"/>
      <c r="I87" s="233"/>
      <c r="J87" s="222"/>
      <c r="K87" s="273"/>
      <c r="L87" s="233"/>
      <c r="M87" s="222"/>
      <c r="N87" s="459"/>
      <c r="O87" s="360"/>
      <c r="P87" s="353"/>
      <c r="Q87" s="50"/>
      <c r="R87" s="218"/>
      <c r="S87" s="218"/>
      <c r="T87" s="218"/>
      <c r="U87" s="218"/>
      <c r="V87" s="2"/>
      <c r="W87" s="2"/>
      <c r="X87" s="2"/>
      <c r="Y87" s="2"/>
      <c r="Z87" s="2"/>
      <c r="AA87" s="2"/>
      <c r="AB87" s="2"/>
      <c r="AC87" s="2"/>
    </row>
    <row r="88" spans="1:29" s="3" customFormat="1" ht="15.75" x14ac:dyDescent="0.25">
      <c r="A88" s="104"/>
      <c r="B88" s="191" t="s">
        <v>107</v>
      </c>
      <c r="C88" s="146"/>
      <c r="D88" s="147"/>
      <c r="E88" s="273"/>
      <c r="F88" s="252"/>
      <c r="G88" s="251"/>
      <c r="H88" s="273"/>
      <c r="I88" s="252"/>
      <c r="J88" s="251"/>
      <c r="K88" s="273"/>
      <c r="L88" s="252"/>
      <c r="M88" s="251"/>
      <c r="N88" s="459"/>
      <c r="O88" s="361"/>
      <c r="P88" s="374"/>
      <c r="Q88" s="50"/>
      <c r="R88" s="218"/>
      <c r="S88" s="218"/>
      <c r="T88" s="218"/>
      <c r="U88" s="218"/>
      <c r="V88" s="2"/>
      <c r="W88" s="2"/>
      <c r="X88" s="2"/>
      <c r="Y88" s="2"/>
      <c r="Z88" s="2"/>
      <c r="AA88" s="2"/>
      <c r="AB88" s="2"/>
      <c r="AC88" s="2"/>
    </row>
    <row r="89" spans="1:29" s="3" customFormat="1" ht="15.75" x14ac:dyDescent="0.25">
      <c r="A89" s="104"/>
      <c r="B89" s="188" t="s">
        <v>108</v>
      </c>
      <c r="C89" s="148"/>
      <c r="D89" s="149"/>
      <c r="E89" s="273"/>
      <c r="F89" s="275">
        <f>+'Cash-Flow-2025-Leva'!F89/1000</f>
        <v>0</v>
      </c>
      <c r="G89" s="274">
        <f>+'Cash-Flow-2025-Leva'!G89/1000</f>
        <v>0</v>
      </c>
      <c r="H89" s="273"/>
      <c r="I89" s="275">
        <f>+'Cash-Flow-2025-Leva'!I89/1000</f>
        <v>0</v>
      </c>
      <c r="J89" s="274">
        <f>+'Cash-Flow-2025-Leva'!J89/1000</f>
        <v>0</v>
      </c>
      <c r="K89" s="273"/>
      <c r="L89" s="275">
        <f>+'Cash-Flow-2025-Leva'!L89/1000</f>
        <v>0</v>
      </c>
      <c r="M89" s="274">
        <f>+'Cash-Flow-2025-Leva'!M89/1000</f>
        <v>0</v>
      </c>
      <c r="N89" s="459"/>
      <c r="O89" s="356">
        <f>+F89+I89+L89</f>
        <v>0</v>
      </c>
      <c r="P89" s="408">
        <f>+G89+J89+M89</f>
        <v>0</v>
      </c>
      <c r="Q89" s="50"/>
      <c r="R89" s="218"/>
      <c r="S89" s="218"/>
      <c r="T89" s="218"/>
      <c r="U89" s="218"/>
      <c r="V89" s="2"/>
      <c r="W89" s="2"/>
      <c r="X89" s="2"/>
      <c r="Y89" s="2"/>
      <c r="Z89" s="2"/>
      <c r="AA89" s="2"/>
      <c r="AB89" s="2"/>
      <c r="AC89" s="2"/>
    </row>
    <row r="90" spans="1:29" s="3" customFormat="1" ht="15.75" x14ac:dyDescent="0.25">
      <c r="A90" s="104"/>
      <c r="B90" s="189" t="s">
        <v>254</v>
      </c>
      <c r="C90" s="150"/>
      <c r="D90" s="151"/>
      <c r="E90" s="273"/>
      <c r="F90" s="264">
        <f>+'Cash-Flow-2025-Leva'!F90/1000</f>
        <v>0</v>
      </c>
      <c r="G90" s="263">
        <f>+'Cash-Flow-2025-Leva'!G90/1000</f>
        <v>0</v>
      </c>
      <c r="H90" s="273"/>
      <c r="I90" s="264">
        <f>+'Cash-Flow-2025-Leva'!I90/1000</f>
        <v>0</v>
      </c>
      <c r="J90" s="263">
        <f>+'Cash-Flow-2025-Leva'!J90/1000</f>
        <v>0</v>
      </c>
      <c r="K90" s="273"/>
      <c r="L90" s="264">
        <f>+'Cash-Flow-2025-Leva'!L90/1000</f>
        <v>0</v>
      </c>
      <c r="M90" s="263">
        <f>+'Cash-Flow-2025-Leva'!M90/1000</f>
        <v>0</v>
      </c>
      <c r="N90" s="459"/>
      <c r="O90" s="357">
        <f>+F90+I90+L90</f>
        <v>0</v>
      </c>
      <c r="P90" s="380">
        <f>+G90+J90+M90</f>
        <v>0</v>
      </c>
      <c r="Q90" s="50"/>
      <c r="R90" s="218"/>
      <c r="S90" s="218"/>
      <c r="T90" s="218"/>
      <c r="U90" s="218"/>
      <c r="V90" s="2"/>
      <c r="W90" s="2"/>
      <c r="X90" s="2"/>
      <c r="Y90" s="2"/>
      <c r="Z90" s="2"/>
      <c r="AA90" s="2"/>
      <c r="AB90" s="2"/>
      <c r="AC90" s="2"/>
    </row>
    <row r="91" spans="1:29" s="3" customFormat="1" ht="15.75" x14ac:dyDescent="0.25">
      <c r="A91" s="104"/>
      <c r="B91" s="452" t="s">
        <v>261</v>
      </c>
      <c r="C91" s="141"/>
      <c r="D91" s="142"/>
      <c r="E91" s="273"/>
      <c r="F91" s="232">
        <f>+SUM(F89:F90)</f>
        <v>0</v>
      </c>
      <c r="G91" s="231">
        <f>+SUM(G89:G90)</f>
        <v>0</v>
      </c>
      <c r="H91" s="273"/>
      <c r="I91" s="232">
        <f>+SUM(I89:I90)</f>
        <v>0</v>
      </c>
      <c r="J91" s="231">
        <f>+SUM(J89:J90)</f>
        <v>0</v>
      </c>
      <c r="K91" s="273"/>
      <c r="L91" s="232">
        <f>+SUM(L89:L90)</f>
        <v>0</v>
      </c>
      <c r="M91" s="231">
        <f>+SUM(M89:M90)</f>
        <v>0</v>
      </c>
      <c r="N91" s="459"/>
      <c r="O91" s="358">
        <f>+SUM(O89:O90)</f>
        <v>0</v>
      </c>
      <c r="P91" s="359">
        <f>+SUM(P89:P90)</f>
        <v>0</v>
      </c>
      <c r="Q91" s="50"/>
      <c r="R91" s="218"/>
      <c r="S91" s="218"/>
      <c r="T91" s="218"/>
      <c r="U91" s="218"/>
      <c r="V91" s="2"/>
      <c r="W91" s="2"/>
      <c r="X91" s="2"/>
      <c r="Y91" s="2"/>
      <c r="Z91" s="2"/>
      <c r="AA91" s="2"/>
      <c r="AB91" s="2"/>
      <c r="AC91" s="2"/>
    </row>
    <row r="92" spans="1:29" s="3" customFormat="1" ht="15.75" x14ac:dyDescent="0.25">
      <c r="A92" s="104"/>
      <c r="B92" s="190" t="s">
        <v>92</v>
      </c>
      <c r="C92" s="117"/>
      <c r="D92" s="121"/>
      <c r="E92" s="273"/>
      <c r="F92" s="233"/>
      <c r="G92" s="222"/>
      <c r="H92" s="273"/>
      <c r="I92" s="233"/>
      <c r="J92" s="222"/>
      <c r="K92" s="273"/>
      <c r="L92" s="233"/>
      <c r="M92" s="222"/>
      <c r="N92" s="459"/>
      <c r="O92" s="360"/>
      <c r="P92" s="353"/>
      <c r="Q92" s="50"/>
      <c r="R92" s="218"/>
      <c r="S92" s="218"/>
      <c r="T92" s="218"/>
      <c r="U92" s="218"/>
      <c r="V92" s="2"/>
      <c r="W92" s="2"/>
      <c r="X92" s="2"/>
      <c r="Y92" s="2"/>
      <c r="Z92" s="2"/>
      <c r="AA92" s="2"/>
      <c r="AB92" s="2"/>
      <c r="AC92" s="2"/>
    </row>
    <row r="93" spans="1:29" s="3" customFormat="1" ht="15.75" x14ac:dyDescent="0.25">
      <c r="A93" s="104"/>
      <c r="B93" s="193" t="s">
        <v>95</v>
      </c>
      <c r="C93" s="152"/>
      <c r="D93" s="153"/>
      <c r="E93" s="273"/>
      <c r="F93" s="252">
        <f>+'Cash-Flow-2025-Leva'!F93/1000</f>
        <v>-1746.8910000000001</v>
      </c>
      <c r="G93" s="251">
        <f>+'Cash-Flow-2025-Leva'!G93/1000</f>
        <v>-1055.876</v>
      </c>
      <c r="H93" s="273"/>
      <c r="I93" s="252">
        <f>+'Cash-Flow-2025-Leva'!I93/1000</f>
        <v>0</v>
      </c>
      <c r="J93" s="251">
        <f>+'Cash-Flow-2025-Leva'!J93/1000</f>
        <v>0</v>
      </c>
      <c r="K93" s="273"/>
      <c r="L93" s="252">
        <f>+'Cash-Flow-2025-Leva'!L93/1000</f>
        <v>0</v>
      </c>
      <c r="M93" s="251">
        <f>+'Cash-Flow-2025-Leva'!M93/1000</f>
        <v>0</v>
      </c>
      <c r="N93" s="459"/>
      <c r="O93" s="361">
        <f t="shared" ref="O93:P96" si="7">+F93+I93+L93</f>
        <v>-1746.8910000000001</v>
      </c>
      <c r="P93" s="374">
        <f t="shared" si="7"/>
        <v>-1055.876</v>
      </c>
      <c r="Q93" s="50"/>
      <c r="R93" s="218"/>
      <c r="S93" s="218"/>
      <c r="T93" s="218"/>
      <c r="U93" s="218"/>
      <c r="V93" s="2"/>
      <c r="W93" s="2"/>
      <c r="X93" s="2"/>
      <c r="Y93" s="2"/>
      <c r="Z93" s="2"/>
      <c r="AA93" s="2"/>
      <c r="AB93" s="2"/>
      <c r="AC93" s="2"/>
    </row>
    <row r="94" spans="1:29" s="3" customFormat="1" ht="15.75" x14ac:dyDescent="0.25">
      <c r="A94" s="104"/>
      <c r="B94" s="450" t="s">
        <v>109</v>
      </c>
      <c r="C94" s="148"/>
      <c r="D94" s="149"/>
      <c r="E94" s="273"/>
      <c r="F94" s="264">
        <f>+'Cash-Flow-2025-Leva'!F94/1000</f>
        <v>991.83799999999997</v>
      </c>
      <c r="G94" s="263">
        <f>+'Cash-Flow-2025-Leva'!G94/1000</f>
        <v>1422.81</v>
      </c>
      <c r="H94" s="273"/>
      <c r="I94" s="264">
        <f>+'Cash-Flow-2025-Leva'!I94/1000</f>
        <v>0</v>
      </c>
      <c r="J94" s="263">
        <f>+'Cash-Flow-2025-Leva'!J94/1000</f>
        <v>0</v>
      </c>
      <c r="K94" s="273"/>
      <c r="L94" s="264">
        <f>+'Cash-Flow-2025-Leva'!L94/1000</f>
        <v>0</v>
      </c>
      <c r="M94" s="263">
        <f>+'Cash-Flow-2025-Leva'!M94/1000</f>
        <v>0</v>
      </c>
      <c r="N94" s="459"/>
      <c r="O94" s="357">
        <f t="shared" si="7"/>
        <v>991.83799999999997</v>
      </c>
      <c r="P94" s="380">
        <f t="shared" si="7"/>
        <v>1422.81</v>
      </c>
      <c r="Q94" s="50"/>
      <c r="R94" s="218"/>
      <c r="S94" s="218"/>
      <c r="T94" s="218"/>
      <c r="U94" s="218"/>
      <c r="V94" s="2"/>
      <c r="W94" s="2"/>
      <c r="X94" s="2"/>
      <c r="Y94" s="2"/>
      <c r="Z94" s="2"/>
      <c r="AA94" s="2"/>
      <c r="AB94" s="2"/>
      <c r="AC94" s="2"/>
    </row>
    <row r="95" spans="1:29" s="3" customFormat="1" ht="15.75" x14ac:dyDescent="0.25">
      <c r="A95" s="104"/>
      <c r="B95" s="188" t="s">
        <v>278</v>
      </c>
      <c r="C95" s="148"/>
      <c r="D95" s="149"/>
      <c r="E95" s="273"/>
      <c r="F95" s="264">
        <f>+'Cash-Flow-2025-Leva'!F95/1000</f>
        <v>0</v>
      </c>
      <c r="G95" s="263">
        <f>+'Cash-Flow-2025-Leva'!G95/1000</f>
        <v>0</v>
      </c>
      <c r="H95" s="273"/>
      <c r="I95" s="264">
        <f>+'Cash-Flow-2025-Leva'!I95/1000</f>
        <v>0</v>
      </c>
      <c r="J95" s="263">
        <f>+'Cash-Flow-2025-Leva'!J95/1000</f>
        <v>0</v>
      </c>
      <c r="K95" s="273"/>
      <c r="L95" s="264">
        <f>+'Cash-Flow-2025-Leva'!L95/1000</f>
        <v>0</v>
      </c>
      <c r="M95" s="263">
        <f>+'Cash-Flow-2025-Leva'!M95/1000</f>
        <v>0</v>
      </c>
      <c r="N95" s="459"/>
      <c r="O95" s="357">
        <f t="shared" si="7"/>
        <v>0</v>
      </c>
      <c r="P95" s="380">
        <f t="shared" si="7"/>
        <v>0</v>
      </c>
      <c r="Q95" s="50"/>
      <c r="R95" s="218"/>
      <c r="S95" s="218"/>
      <c r="T95" s="218"/>
      <c r="U95" s="218"/>
      <c r="V95" s="2"/>
      <c r="W95" s="2"/>
      <c r="X95" s="2"/>
      <c r="Y95" s="2"/>
      <c r="Z95" s="2"/>
      <c r="AA95" s="2"/>
      <c r="AB95" s="2"/>
      <c r="AC95" s="2"/>
    </row>
    <row r="96" spans="1:29" s="3" customFormat="1" ht="15.75" x14ac:dyDescent="0.25">
      <c r="A96" s="104"/>
      <c r="B96" s="205" t="s">
        <v>129</v>
      </c>
      <c r="C96" s="181"/>
      <c r="D96" s="182"/>
      <c r="E96" s="273"/>
      <c r="F96" s="264">
        <f>+'Cash-Flow-2025-Leva'!F96/1000</f>
        <v>0</v>
      </c>
      <c r="G96" s="263">
        <f>+'Cash-Flow-2025-Leva'!G96/1000</f>
        <v>0</v>
      </c>
      <c r="H96" s="273"/>
      <c r="I96" s="264">
        <f>+'Cash-Flow-2025-Leva'!I96/1000</f>
        <v>0</v>
      </c>
      <c r="J96" s="263">
        <f>+'Cash-Flow-2025-Leva'!J96/1000</f>
        <v>0</v>
      </c>
      <c r="K96" s="273"/>
      <c r="L96" s="264">
        <f>+'Cash-Flow-2025-Leva'!L96/1000</f>
        <v>0</v>
      </c>
      <c r="M96" s="263">
        <f>+'Cash-Flow-2025-Leva'!M96/1000</f>
        <v>0</v>
      </c>
      <c r="N96" s="459"/>
      <c r="O96" s="357">
        <f t="shared" si="7"/>
        <v>0</v>
      </c>
      <c r="P96" s="380">
        <f t="shared" si="7"/>
        <v>0</v>
      </c>
      <c r="Q96" s="50"/>
      <c r="R96" s="218"/>
      <c r="S96" s="218"/>
      <c r="T96" s="218"/>
      <c r="U96" s="218"/>
      <c r="V96" s="2"/>
      <c r="W96" s="2"/>
      <c r="X96" s="2"/>
      <c r="Y96" s="2"/>
      <c r="Z96" s="2"/>
      <c r="AA96" s="2"/>
      <c r="AB96" s="2"/>
      <c r="AC96" s="2"/>
    </row>
    <row r="97" spans="1:29" s="3" customFormat="1" ht="15.75" x14ac:dyDescent="0.25">
      <c r="A97" s="104"/>
      <c r="B97" s="452" t="s">
        <v>262</v>
      </c>
      <c r="C97" s="141"/>
      <c r="D97" s="142"/>
      <c r="E97" s="273"/>
      <c r="F97" s="232">
        <f>+SUM(F93:F96)</f>
        <v>-755.05300000000011</v>
      </c>
      <c r="G97" s="231">
        <f>+SUM(G93:G96)</f>
        <v>366.93399999999997</v>
      </c>
      <c r="H97" s="273"/>
      <c r="I97" s="232">
        <f>+SUM(I93:I96)</f>
        <v>0</v>
      </c>
      <c r="J97" s="231">
        <f>+SUM(J93:J96)</f>
        <v>0</v>
      </c>
      <c r="K97" s="273"/>
      <c r="L97" s="232">
        <f>+SUM(L93:L96)</f>
        <v>0</v>
      </c>
      <c r="M97" s="231">
        <f>+SUM(M93:M96)</f>
        <v>0</v>
      </c>
      <c r="N97" s="459"/>
      <c r="O97" s="358">
        <f>+SUM(O93:O96)</f>
        <v>-755.05300000000011</v>
      </c>
      <c r="P97" s="359">
        <f>+SUM(P93:P96)</f>
        <v>366.93399999999997</v>
      </c>
      <c r="Q97" s="50"/>
      <c r="R97" s="218"/>
      <c r="S97" s="218"/>
      <c r="T97" s="218"/>
      <c r="U97" s="218"/>
      <c r="V97" s="2"/>
      <c r="W97" s="2"/>
      <c r="X97" s="2"/>
      <c r="Y97" s="2"/>
      <c r="Z97" s="2"/>
      <c r="AA97" s="2"/>
      <c r="AB97" s="2"/>
      <c r="AC97" s="2"/>
    </row>
    <row r="98" spans="1:29" s="3" customFormat="1" ht="15.75" x14ac:dyDescent="0.25">
      <c r="A98" s="104"/>
      <c r="B98" s="192" t="s">
        <v>93</v>
      </c>
      <c r="C98" s="117"/>
      <c r="D98" s="121"/>
      <c r="E98" s="273"/>
      <c r="F98" s="233"/>
      <c r="G98" s="222"/>
      <c r="H98" s="273"/>
      <c r="I98" s="233"/>
      <c r="J98" s="222"/>
      <c r="K98" s="273"/>
      <c r="L98" s="233"/>
      <c r="M98" s="222"/>
      <c r="N98" s="459"/>
      <c r="O98" s="360"/>
      <c r="P98" s="353"/>
      <c r="Q98" s="50"/>
      <c r="R98" s="218"/>
      <c r="S98" s="218"/>
      <c r="T98" s="218"/>
      <c r="U98" s="218"/>
      <c r="V98" s="2"/>
      <c r="W98" s="2"/>
      <c r="X98" s="2"/>
      <c r="Y98" s="2"/>
      <c r="Z98" s="2"/>
      <c r="AA98" s="2"/>
      <c r="AB98" s="2"/>
      <c r="AC98" s="2"/>
    </row>
    <row r="99" spans="1:29" s="3" customFormat="1" ht="15.75" x14ac:dyDescent="0.25">
      <c r="A99" s="104"/>
      <c r="B99" s="193" t="s">
        <v>110</v>
      </c>
      <c r="C99" s="152"/>
      <c r="D99" s="153"/>
      <c r="E99" s="273"/>
      <c r="F99" s="252">
        <f>+'Cash-Flow-2025-Leva'!F99/1000</f>
        <v>0</v>
      </c>
      <c r="G99" s="251">
        <f>+'Cash-Flow-2025-Leva'!G99/1000</f>
        <v>0</v>
      </c>
      <c r="H99" s="273"/>
      <c r="I99" s="252">
        <f>+'Cash-Flow-2025-Leva'!I99/1000</f>
        <v>0</v>
      </c>
      <c r="J99" s="251">
        <f>+'Cash-Flow-2025-Leva'!J99/1000</f>
        <v>0</v>
      </c>
      <c r="K99" s="273"/>
      <c r="L99" s="252">
        <f>+'Cash-Flow-2025-Leva'!L99/1000</f>
        <v>0</v>
      </c>
      <c r="M99" s="251">
        <f>+'Cash-Flow-2025-Leva'!M99/1000</f>
        <v>0</v>
      </c>
      <c r="N99" s="459"/>
      <c r="O99" s="361">
        <f>+F99+I99+L99</f>
        <v>0</v>
      </c>
      <c r="P99" s="374">
        <f>+G99+J99+M99</f>
        <v>0</v>
      </c>
      <c r="Q99" s="50"/>
      <c r="R99" s="218"/>
      <c r="S99" s="218"/>
      <c r="T99" s="218"/>
      <c r="U99" s="218"/>
      <c r="V99" s="2"/>
      <c r="W99" s="2"/>
      <c r="X99" s="2"/>
      <c r="Y99" s="2"/>
      <c r="Z99" s="2"/>
      <c r="AA99" s="2"/>
      <c r="AB99" s="2"/>
      <c r="AC99" s="2"/>
    </row>
    <row r="100" spans="1:29" s="3" customFormat="1" ht="15.75" x14ac:dyDescent="0.25">
      <c r="A100" s="104"/>
      <c r="B100" s="189" t="s">
        <v>94</v>
      </c>
      <c r="C100" s="150"/>
      <c r="D100" s="151"/>
      <c r="E100" s="273"/>
      <c r="F100" s="264">
        <f>+'Cash-Flow-2025-Leva'!F100/1000</f>
        <v>0</v>
      </c>
      <c r="G100" s="263">
        <f>+'Cash-Flow-2025-Leva'!G100/1000</f>
        <v>0</v>
      </c>
      <c r="H100" s="273"/>
      <c r="I100" s="264">
        <f>+'Cash-Flow-2025-Leva'!I100/1000</f>
        <v>0</v>
      </c>
      <c r="J100" s="263">
        <f>+'Cash-Flow-2025-Leva'!J100/1000</f>
        <v>0</v>
      </c>
      <c r="K100" s="273"/>
      <c r="L100" s="264">
        <f>+'Cash-Flow-2025-Leva'!L100/1000</f>
        <v>0</v>
      </c>
      <c r="M100" s="263">
        <f>+'Cash-Flow-2025-Leva'!M100/1000</f>
        <v>0</v>
      </c>
      <c r="N100" s="459"/>
      <c r="O100" s="357">
        <f>+F100+I100+L100</f>
        <v>0</v>
      </c>
      <c r="P100" s="380">
        <f>+G100+J100+M100</f>
        <v>0</v>
      </c>
      <c r="Q100" s="50"/>
      <c r="R100" s="218"/>
      <c r="S100" s="218"/>
      <c r="T100" s="218"/>
      <c r="U100" s="218"/>
      <c r="V100" s="2"/>
      <c r="W100" s="2"/>
      <c r="X100" s="2"/>
      <c r="Y100" s="2"/>
      <c r="Z100" s="2"/>
      <c r="AA100" s="2"/>
      <c r="AB100" s="2"/>
      <c r="AC100" s="2"/>
    </row>
    <row r="101" spans="1:29" s="3" customFormat="1" ht="15.75" x14ac:dyDescent="0.25">
      <c r="A101" s="104"/>
      <c r="B101" s="140" t="s">
        <v>137</v>
      </c>
      <c r="C101" s="141"/>
      <c r="D101" s="142"/>
      <c r="E101" s="273"/>
      <c r="F101" s="232">
        <f>+SUM(F99:F100)</f>
        <v>0</v>
      </c>
      <c r="G101" s="231">
        <f>+SUM(G99:G100)</f>
        <v>0</v>
      </c>
      <c r="H101" s="273"/>
      <c r="I101" s="232">
        <f>+SUM(I99:I100)</f>
        <v>0</v>
      </c>
      <c r="J101" s="231">
        <f>+SUM(J99:J100)</f>
        <v>0</v>
      </c>
      <c r="K101" s="273"/>
      <c r="L101" s="232">
        <f>+SUM(L99:L100)</f>
        <v>0</v>
      </c>
      <c r="M101" s="231">
        <f>+SUM(M99:M100)</f>
        <v>0</v>
      </c>
      <c r="N101" s="459"/>
      <c r="O101" s="358">
        <f>+SUM(O99:O100)</f>
        <v>0</v>
      </c>
      <c r="P101" s="359">
        <f>+SUM(P99:P100)</f>
        <v>0</v>
      </c>
      <c r="Q101" s="50"/>
      <c r="R101" s="218">
        <f>+SUM(R99:R100)</f>
        <v>0</v>
      </c>
      <c r="S101" s="218">
        <f>+SUM(S99:S100)</f>
        <v>0</v>
      </c>
      <c r="T101" s="218"/>
      <c r="U101" s="218"/>
      <c r="V101" s="2"/>
      <c r="W101" s="2"/>
      <c r="X101" s="2"/>
      <c r="Y101" s="2"/>
      <c r="Z101" s="2"/>
      <c r="AA101" s="2"/>
      <c r="AB101" s="2"/>
      <c r="AC101" s="2"/>
    </row>
    <row r="102" spans="1:29" s="3" customFormat="1" ht="8.25" customHeight="1" x14ac:dyDescent="0.25">
      <c r="A102" s="104"/>
      <c r="B102" s="176"/>
      <c r="C102" s="155"/>
      <c r="D102" s="156"/>
      <c r="E102" s="273"/>
      <c r="F102" s="252"/>
      <c r="G102" s="251"/>
      <c r="H102" s="273"/>
      <c r="I102" s="252"/>
      <c r="J102" s="251"/>
      <c r="K102" s="273"/>
      <c r="L102" s="252"/>
      <c r="M102" s="251"/>
      <c r="N102" s="459"/>
      <c r="O102" s="361"/>
      <c r="P102" s="374"/>
      <c r="Q102" s="50"/>
      <c r="R102" s="218"/>
      <c r="S102" s="218"/>
      <c r="T102" s="218"/>
      <c r="U102" s="218"/>
      <c r="V102" s="2"/>
      <c r="W102" s="2"/>
      <c r="X102" s="2"/>
      <c r="Y102" s="2"/>
      <c r="Z102" s="2"/>
      <c r="AA102" s="2"/>
      <c r="AB102" s="2"/>
      <c r="AC102" s="2"/>
    </row>
    <row r="103" spans="1:29" s="3" customFormat="1" ht="16.5" thickBot="1" x14ac:dyDescent="0.3">
      <c r="A103" s="104"/>
      <c r="B103" s="201" t="s">
        <v>104</v>
      </c>
      <c r="C103" s="177"/>
      <c r="D103" s="178"/>
      <c r="E103" s="273"/>
      <c r="F103" s="254">
        <f>+F91+F97+F101</f>
        <v>-755.05300000000011</v>
      </c>
      <c r="G103" s="253">
        <f>+G91+G97+G101</f>
        <v>366.93399999999997</v>
      </c>
      <c r="H103" s="273"/>
      <c r="I103" s="254">
        <f>+I91+I97+I101</f>
        <v>0</v>
      </c>
      <c r="J103" s="253">
        <f>+J91+J97+J101</f>
        <v>0</v>
      </c>
      <c r="K103" s="273"/>
      <c r="L103" s="254">
        <f>+L91+L97+L101</f>
        <v>0</v>
      </c>
      <c r="M103" s="253">
        <f>+M91+M97+M101</f>
        <v>0</v>
      </c>
      <c r="N103" s="459"/>
      <c r="O103" s="375">
        <f>+O91+O97+O101</f>
        <v>-755.05300000000011</v>
      </c>
      <c r="P103" s="376">
        <f>+P91+P97+P101</f>
        <v>366.93399999999997</v>
      </c>
      <c r="Q103" s="106"/>
      <c r="R103" s="218"/>
      <c r="S103" s="218"/>
      <c r="T103" s="218"/>
      <c r="U103" s="218"/>
      <c r="V103" s="2"/>
      <c r="W103" s="2"/>
      <c r="X103" s="2"/>
      <c r="Y103" s="2"/>
      <c r="Z103" s="2"/>
      <c r="AA103" s="2"/>
      <c r="AB103" s="2"/>
      <c r="AC103" s="2"/>
    </row>
    <row r="104" spans="1:29" s="3" customFormat="1" ht="15.75" x14ac:dyDescent="0.25">
      <c r="A104" s="104"/>
      <c r="B104" s="190" t="s">
        <v>102</v>
      </c>
      <c r="C104" s="132"/>
      <c r="D104" s="133"/>
      <c r="E104" s="273"/>
      <c r="F104" s="234"/>
      <c r="G104" s="224"/>
      <c r="H104" s="273"/>
      <c r="I104" s="234"/>
      <c r="J104" s="224"/>
      <c r="K104" s="273"/>
      <c r="L104" s="234"/>
      <c r="M104" s="224"/>
      <c r="N104" s="459"/>
      <c r="O104" s="362"/>
      <c r="P104" s="355"/>
      <c r="Q104" s="50"/>
      <c r="R104" s="218"/>
      <c r="S104" s="218"/>
      <c r="T104" s="218"/>
      <c r="U104" s="218"/>
      <c r="V104" s="2"/>
      <c r="W104" s="2"/>
      <c r="X104" s="2"/>
      <c r="Y104" s="2"/>
      <c r="Z104" s="2"/>
      <c r="AA104" s="2"/>
      <c r="AB104" s="2"/>
      <c r="AC104" s="2"/>
    </row>
    <row r="105" spans="1:29" s="3" customFormat="1" ht="15.75" x14ac:dyDescent="0.25">
      <c r="A105" s="104"/>
      <c r="B105" s="191" t="s">
        <v>85</v>
      </c>
      <c r="C105" s="146"/>
      <c r="D105" s="147"/>
      <c r="E105" s="273"/>
      <c r="F105" s="252"/>
      <c r="G105" s="251"/>
      <c r="H105" s="273"/>
      <c r="I105" s="252"/>
      <c r="J105" s="251"/>
      <c r="K105" s="273"/>
      <c r="L105" s="252"/>
      <c r="M105" s="251"/>
      <c r="N105" s="459"/>
      <c r="O105" s="361"/>
      <c r="P105" s="374"/>
      <c r="Q105" s="50"/>
      <c r="R105" s="218"/>
      <c r="S105" s="218"/>
      <c r="T105" s="218"/>
      <c r="U105" s="218"/>
      <c r="V105" s="2"/>
      <c r="W105" s="2"/>
      <c r="X105" s="2"/>
      <c r="Y105" s="2"/>
      <c r="Z105" s="2"/>
      <c r="AA105" s="2"/>
      <c r="AB105" s="2"/>
      <c r="AC105" s="2"/>
    </row>
    <row r="106" spans="1:29" s="3" customFormat="1" ht="15.75" x14ac:dyDescent="0.25">
      <c r="A106" s="104"/>
      <c r="B106" s="188" t="s">
        <v>96</v>
      </c>
      <c r="C106" s="148"/>
      <c r="D106" s="149"/>
      <c r="E106" s="273"/>
      <c r="F106" s="275">
        <f>+'Cash-Flow-2025-Leva'!F106/1000</f>
        <v>0</v>
      </c>
      <c r="G106" s="274">
        <f>+'Cash-Flow-2025-Leva'!G106/1000</f>
        <v>0</v>
      </c>
      <c r="H106" s="273"/>
      <c r="I106" s="275">
        <f>+'Cash-Flow-2025-Leva'!I106/1000</f>
        <v>0</v>
      </c>
      <c r="J106" s="274">
        <f>+'Cash-Flow-2025-Leva'!J106/1000</f>
        <v>0</v>
      </c>
      <c r="K106" s="273"/>
      <c r="L106" s="275">
        <f>+'Cash-Flow-2025-Leva'!L106/1000</f>
        <v>0</v>
      </c>
      <c r="M106" s="274">
        <f>+'Cash-Flow-2025-Leva'!M106/1000</f>
        <v>0</v>
      </c>
      <c r="N106" s="459"/>
      <c r="O106" s="356">
        <f>+F106+I106+L106</f>
        <v>0</v>
      </c>
      <c r="P106" s="408">
        <f>+G106+J106+M106</f>
        <v>0</v>
      </c>
      <c r="Q106" s="50"/>
      <c r="R106" s="218"/>
      <c r="S106" s="218"/>
      <c r="T106" s="218"/>
      <c r="U106" s="218"/>
      <c r="V106" s="2"/>
      <c r="W106" s="2"/>
      <c r="X106" s="2"/>
      <c r="Y106" s="2"/>
      <c r="Z106" s="2"/>
      <c r="AA106" s="2"/>
      <c r="AB106" s="2"/>
      <c r="AC106" s="2"/>
    </row>
    <row r="107" spans="1:29" s="3" customFormat="1" ht="15.75" x14ac:dyDescent="0.25">
      <c r="A107" s="104"/>
      <c r="B107" s="189" t="s">
        <v>97</v>
      </c>
      <c r="C107" s="150"/>
      <c r="D107" s="151"/>
      <c r="E107" s="273"/>
      <c r="F107" s="264">
        <f>+'Cash-Flow-2025-Leva'!F107/1000</f>
        <v>0</v>
      </c>
      <c r="G107" s="263">
        <f>+'Cash-Flow-2025-Leva'!G107/1000</f>
        <v>0</v>
      </c>
      <c r="H107" s="273"/>
      <c r="I107" s="264">
        <f>+'Cash-Flow-2025-Leva'!I107/1000</f>
        <v>0</v>
      </c>
      <c r="J107" s="263">
        <f>+'Cash-Flow-2025-Leva'!J107/1000</f>
        <v>0</v>
      </c>
      <c r="K107" s="273"/>
      <c r="L107" s="264">
        <f>+'Cash-Flow-2025-Leva'!L107/1000</f>
        <v>0</v>
      </c>
      <c r="M107" s="263">
        <f>+'Cash-Flow-2025-Leva'!M107/1000</f>
        <v>0</v>
      </c>
      <c r="N107" s="459"/>
      <c r="O107" s="357">
        <f>+F107+I107+L107</f>
        <v>0</v>
      </c>
      <c r="P107" s="380">
        <f>+G107+J107+M107</f>
        <v>0</v>
      </c>
      <c r="Q107" s="50"/>
      <c r="R107" s="218"/>
      <c r="S107" s="218"/>
      <c r="T107" s="218"/>
      <c r="U107" s="218"/>
      <c r="V107" s="2"/>
      <c r="W107" s="2"/>
      <c r="X107" s="2"/>
      <c r="Y107" s="2"/>
      <c r="Z107" s="2"/>
      <c r="AA107" s="2"/>
      <c r="AB107" s="2"/>
      <c r="AC107" s="2"/>
    </row>
    <row r="108" spans="1:29" s="3" customFormat="1" ht="15.75" x14ac:dyDescent="0.25">
      <c r="A108" s="104"/>
      <c r="B108" s="143" t="s">
        <v>138</v>
      </c>
      <c r="C108" s="144"/>
      <c r="D108" s="145"/>
      <c r="E108" s="273"/>
      <c r="F108" s="258">
        <f>+SUM(F106:F107)</f>
        <v>0</v>
      </c>
      <c r="G108" s="257">
        <f>+SUM(G106:G107)</f>
        <v>0</v>
      </c>
      <c r="H108" s="273"/>
      <c r="I108" s="258">
        <f>+SUM(I106:I107)</f>
        <v>0</v>
      </c>
      <c r="J108" s="257">
        <f>+SUM(J106:J107)</f>
        <v>0</v>
      </c>
      <c r="K108" s="273"/>
      <c r="L108" s="258">
        <f>+SUM(L106:L107)</f>
        <v>0</v>
      </c>
      <c r="M108" s="257">
        <f>+SUM(M106:M107)</f>
        <v>0</v>
      </c>
      <c r="N108" s="459"/>
      <c r="O108" s="377">
        <f>+SUM(O106:O107)</f>
        <v>0</v>
      </c>
      <c r="P108" s="378">
        <f>+SUM(P106:P107)</f>
        <v>0</v>
      </c>
      <c r="Q108" s="50"/>
      <c r="R108" s="218"/>
      <c r="S108" s="218"/>
      <c r="T108" s="218"/>
      <c r="U108" s="218"/>
      <c r="V108" s="2"/>
      <c r="W108" s="2"/>
      <c r="X108" s="2"/>
      <c r="Y108" s="2"/>
      <c r="Z108" s="2"/>
      <c r="AA108" s="2"/>
      <c r="AB108" s="2"/>
      <c r="AC108" s="2"/>
    </row>
    <row r="109" spans="1:29" s="3" customFormat="1" ht="15.75" x14ac:dyDescent="0.25">
      <c r="A109" s="104"/>
      <c r="B109" s="192" t="s">
        <v>89</v>
      </c>
      <c r="C109" s="117"/>
      <c r="D109" s="121"/>
      <c r="E109" s="273"/>
      <c r="F109" s="233"/>
      <c r="G109" s="222"/>
      <c r="H109" s="273"/>
      <c r="I109" s="233"/>
      <c r="J109" s="222"/>
      <c r="K109" s="273"/>
      <c r="L109" s="233"/>
      <c r="M109" s="222"/>
      <c r="N109" s="459"/>
      <c r="O109" s="360"/>
      <c r="P109" s="353"/>
      <c r="Q109" s="50"/>
      <c r="R109" s="218"/>
      <c r="S109" s="218"/>
      <c r="T109" s="218"/>
      <c r="U109" s="218"/>
      <c r="V109" s="2"/>
      <c r="W109" s="2"/>
      <c r="X109" s="2"/>
      <c r="Y109" s="2"/>
      <c r="Z109" s="2"/>
      <c r="AA109" s="2"/>
      <c r="AB109" s="2"/>
      <c r="AC109" s="2"/>
    </row>
    <row r="110" spans="1:29" s="3" customFormat="1" ht="15.75" x14ac:dyDescent="0.25">
      <c r="A110" s="104"/>
      <c r="B110" s="193" t="s">
        <v>98</v>
      </c>
      <c r="C110" s="152"/>
      <c r="D110" s="153"/>
      <c r="E110" s="273"/>
      <c r="F110" s="252">
        <f>+'Cash-Flow-2025-Leva'!F110/1000</f>
        <v>0</v>
      </c>
      <c r="G110" s="251">
        <f>+'Cash-Flow-2025-Leva'!G110/1000</f>
        <v>0</v>
      </c>
      <c r="H110" s="273"/>
      <c r="I110" s="252">
        <f>+'Cash-Flow-2025-Leva'!I110/1000</f>
        <v>0</v>
      </c>
      <c r="J110" s="251">
        <f>+'Cash-Flow-2025-Leva'!J110/1000</f>
        <v>0</v>
      </c>
      <c r="K110" s="273"/>
      <c r="L110" s="252">
        <f>+'Cash-Flow-2025-Leva'!L110/1000</f>
        <v>0</v>
      </c>
      <c r="M110" s="251">
        <f>+'Cash-Flow-2025-Leva'!M110/1000</f>
        <v>0</v>
      </c>
      <c r="N110" s="459"/>
      <c r="O110" s="361">
        <f>+F110+I110+L110</f>
        <v>0</v>
      </c>
      <c r="P110" s="374">
        <f>+G110+J110+M110</f>
        <v>0</v>
      </c>
      <c r="Q110" s="50"/>
      <c r="R110" s="218"/>
      <c r="S110" s="218"/>
      <c r="T110" s="218"/>
      <c r="U110" s="218"/>
      <c r="V110" s="2"/>
      <c r="W110" s="2"/>
      <c r="X110" s="2"/>
      <c r="Y110" s="2"/>
      <c r="Z110" s="2"/>
      <c r="AA110" s="2"/>
      <c r="AB110" s="2"/>
      <c r="AC110" s="2"/>
    </row>
    <row r="111" spans="1:29" s="3" customFormat="1" ht="15.75" x14ac:dyDescent="0.25">
      <c r="A111" s="104"/>
      <c r="B111" s="189" t="s">
        <v>231</v>
      </c>
      <c r="C111" s="150"/>
      <c r="D111" s="151"/>
      <c r="E111" s="273"/>
      <c r="F111" s="264">
        <f>+'Cash-Flow-2025-Leva'!F111/1000</f>
        <v>0</v>
      </c>
      <c r="G111" s="263">
        <f>+'Cash-Flow-2025-Leva'!G111/1000</f>
        <v>0</v>
      </c>
      <c r="H111" s="273"/>
      <c r="I111" s="264">
        <f>+'Cash-Flow-2025-Leva'!I111/1000</f>
        <v>0</v>
      </c>
      <c r="J111" s="263">
        <f>+'Cash-Flow-2025-Leva'!J111/1000</f>
        <v>0</v>
      </c>
      <c r="K111" s="273"/>
      <c r="L111" s="264">
        <f>+'Cash-Flow-2025-Leva'!L111/1000</f>
        <v>0</v>
      </c>
      <c r="M111" s="263">
        <f>+'Cash-Flow-2025-Leva'!M111/1000</f>
        <v>0</v>
      </c>
      <c r="N111" s="459"/>
      <c r="O111" s="357">
        <f>+F111+I111+L111</f>
        <v>0</v>
      </c>
      <c r="P111" s="380">
        <f>+G111+J111+M111</f>
        <v>0</v>
      </c>
      <c r="Q111" s="50"/>
      <c r="R111" s="218"/>
      <c r="S111" s="218"/>
      <c r="T111" s="218"/>
      <c r="U111" s="218"/>
      <c r="V111" s="2"/>
      <c r="W111" s="2"/>
      <c r="X111" s="2"/>
      <c r="Y111" s="2"/>
      <c r="Z111" s="2"/>
      <c r="AA111" s="2"/>
      <c r="AB111" s="2"/>
      <c r="AC111" s="2"/>
    </row>
    <row r="112" spans="1:29" s="3" customFormat="1" ht="15.75" x14ac:dyDescent="0.25">
      <c r="A112" s="104"/>
      <c r="B112" s="143" t="s">
        <v>139</v>
      </c>
      <c r="C112" s="144"/>
      <c r="D112" s="145"/>
      <c r="E112" s="273"/>
      <c r="F112" s="258">
        <f>+SUM(F110:F111)</f>
        <v>0</v>
      </c>
      <c r="G112" s="257">
        <f>+SUM(G110:G111)</f>
        <v>0</v>
      </c>
      <c r="H112" s="273"/>
      <c r="I112" s="258">
        <f>+SUM(I110:I111)</f>
        <v>0</v>
      </c>
      <c r="J112" s="257">
        <f>+SUM(J110:J111)</f>
        <v>0</v>
      </c>
      <c r="K112" s="273"/>
      <c r="L112" s="258">
        <f>+SUM(L110:L111)</f>
        <v>0</v>
      </c>
      <c r="M112" s="257">
        <f>+SUM(M110:M111)</f>
        <v>0</v>
      </c>
      <c r="N112" s="459"/>
      <c r="O112" s="377">
        <f>+SUM(O110:O111)</f>
        <v>0</v>
      </c>
      <c r="P112" s="378">
        <f>+SUM(P110:P111)</f>
        <v>0</v>
      </c>
      <c r="Q112" s="50"/>
      <c r="R112" s="218"/>
      <c r="S112" s="218"/>
      <c r="T112" s="218"/>
      <c r="U112" s="218"/>
      <c r="V112" s="2"/>
      <c r="W112" s="2"/>
      <c r="X112" s="2"/>
      <c r="Y112" s="2"/>
      <c r="Z112" s="2"/>
      <c r="AA112" s="2"/>
      <c r="AB112" s="2"/>
      <c r="AC112" s="2"/>
    </row>
    <row r="113" spans="1:29" s="3" customFormat="1" ht="15.75" x14ac:dyDescent="0.25">
      <c r="A113" s="104"/>
      <c r="B113" s="192" t="s">
        <v>86</v>
      </c>
      <c r="C113" s="117"/>
      <c r="D113" s="121"/>
      <c r="E113" s="273"/>
      <c r="F113" s="233"/>
      <c r="G113" s="222"/>
      <c r="H113" s="273"/>
      <c r="I113" s="233"/>
      <c r="J113" s="222"/>
      <c r="K113" s="273"/>
      <c r="L113" s="233"/>
      <c r="M113" s="222"/>
      <c r="N113" s="459"/>
      <c r="O113" s="360"/>
      <c r="P113" s="353"/>
      <c r="Q113" s="50"/>
      <c r="R113" s="218"/>
      <c r="S113" s="218"/>
      <c r="T113" s="218"/>
      <c r="U113" s="218"/>
      <c r="V113" s="2"/>
      <c r="W113" s="2"/>
      <c r="X113" s="2"/>
      <c r="Y113" s="2"/>
      <c r="Z113" s="2"/>
      <c r="AA113" s="2"/>
      <c r="AB113" s="2"/>
      <c r="AC113" s="2"/>
    </row>
    <row r="114" spans="1:29" s="3" customFormat="1" ht="15.75" x14ac:dyDescent="0.25">
      <c r="A114" s="104"/>
      <c r="B114" s="193" t="s">
        <v>99</v>
      </c>
      <c r="C114" s="152"/>
      <c r="D114" s="153"/>
      <c r="E114" s="273"/>
      <c r="F114" s="252">
        <f>+'Cash-Flow-2025-Leva'!F114/1000</f>
        <v>0</v>
      </c>
      <c r="G114" s="251">
        <f>+'Cash-Flow-2025-Leva'!G114/1000</f>
        <v>0</v>
      </c>
      <c r="H114" s="273"/>
      <c r="I114" s="252">
        <f>+'Cash-Flow-2025-Leva'!I114/1000</f>
        <v>0</v>
      </c>
      <c r="J114" s="251">
        <f>+'Cash-Flow-2025-Leva'!J114/1000</f>
        <v>0</v>
      </c>
      <c r="K114" s="273"/>
      <c r="L114" s="252">
        <f>+'Cash-Flow-2025-Leva'!L114/1000</f>
        <v>0</v>
      </c>
      <c r="M114" s="251">
        <f>+'Cash-Flow-2025-Leva'!M114/1000</f>
        <v>0</v>
      </c>
      <c r="N114" s="459"/>
      <c r="O114" s="361">
        <f>+F114+I114+L114</f>
        <v>0</v>
      </c>
      <c r="P114" s="374">
        <f>+G114+J114+M114</f>
        <v>0</v>
      </c>
      <c r="Q114" s="50"/>
      <c r="R114" s="218"/>
      <c r="S114" s="218"/>
      <c r="T114" s="218"/>
      <c r="U114" s="218"/>
      <c r="V114" s="2"/>
      <c r="W114" s="2"/>
      <c r="X114" s="2"/>
      <c r="Y114" s="2"/>
      <c r="Z114" s="2"/>
      <c r="AA114" s="2"/>
      <c r="AB114" s="2"/>
      <c r="AC114" s="2"/>
    </row>
    <row r="115" spans="1:29" s="3" customFormat="1" ht="15.75" x14ac:dyDescent="0.25">
      <c r="A115" s="104"/>
      <c r="B115" s="189" t="s">
        <v>100</v>
      </c>
      <c r="C115" s="150"/>
      <c r="D115" s="151"/>
      <c r="E115" s="273"/>
      <c r="F115" s="264">
        <f>+'Cash-Flow-2025-Leva'!F115/1000</f>
        <v>0</v>
      </c>
      <c r="G115" s="263">
        <f>+'Cash-Flow-2025-Leva'!G115/1000</f>
        <v>0</v>
      </c>
      <c r="H115" s="273"/>
      <c r="I115" s="264">
        <f>+'Cash-Flow-2025-Leva'!I115/1000</f>
        <v>0</v>
      </c>
      <c r="J115" s="263">
        <f>+'Cash-Flow-2025-Leva'!J115/1000</f>
        <v>0</v>
      </c>
      <c r="K115" s="273"/>
      <c r="L115" s="264">
        <f>+'Cash-Flow-2025-Leva'!L115/1000</f>
        <v>0</v>
      </c>
      <c r="M115" s="263">
        <f>+'Cash-Flow-2025-Leva'!M115/1000</f>
        <v>0</v>
      </c>
      <c r="N115" s="459"/>
      <c r="O115" s="357">
        <f>+F115+I115+L115</f>
        <v>0</v>
      </c>
      <c r="P115" s="380">
        <f>+G115+J115+M115</f>
        <v>0</v>
      </c>
      <c r="Q115" s="50"/>
      <c r="R115" s="218"/>
      <c r="S115" s="218"/>
      <c r="T115" s="218"/>
      <c r="U115" s="218"/>
      <c r="V115" s="2"/>
      <c r="W115" s="2"/>
      <c r="X115" s="2"/>
      <c r="Y115" s="2"/>
      <c r="Z115" s="2"/>
      <c r="AA115" s="2"/>
      <c r="AB115" s="2"/>
      <c r="AC115" s="2"/>
    </row>
    <row r="116" spans="1:29" s="3" customFormat="1" ht="15.75" x14ac:dyDescent="0.25">
      <c r="A116" s="104"/>
      <c r="B116" s="143" t="s">
        <v>140</v>
      </c>
      <c r="C116" s="144"/>
      <c r="D116" s="145"/>
      <c r="E116" s="273"/>
      <c r="F116" s="258">
        <f>+SUM(F114:F115)</f>
        <v>0</v>
      </c>
      <c r="G116" s="257">
        <f>+SUM(G114:G115)</f>
        <v>0</v>
      </c>
      <c r="H116" s="273"/>
      <c r="I116" s="258">
        <f>+SUM(I114:I115)</f>
        <v>0</v>
      </c>
      <c r="J116" s="257">
        <f>+SUM(J114:J115)</f>
        <v>0</v>
      </c>
      <c r="K116" s="273"/>
      <c r="L116" s="258">
        <f>+SUM(L114:L115)</f>
        <v>0</v>
      </c>
      <c r="M116" s="257">
        <f>+SUM(M114:M115)</f>
        <v>0</v>
      </c>
      <c r="N116" s="459"/>
      <c r="O116" s="377">
        <f>+SUM(O114:O115)</f>
        <v>0</v>
      </c>
      <c r="P116" s="378">
        <f>+SUM(P114:P115)</f>
        <v>0</v>
      </c>
      <c r="Q116" s="50"/>
      <c r="R116" s="218"/>
      <c r="S116" s="218"/>
      <c r="T116" s="218"/>
      <c r="U116" s="218"/>
      <c r="V116" s="2"/>
      <c r="W116" s="2"/>
      <c r="X116" s="2"/>
      <c r="Y116" s="2"/>
      <c r="Z116" s="2"/>
      <c r="AA116" s="2"/>
      <c r="AB116" s="2"/>
      <c r="AC116" s="2"/>
    </row>
    <row r="117" spans="1:29" s="3" customFormat="1" ht="15.75" x14ac:dyDescent="0.25">
      <c r="A117" s="104"/>
      <c r="B117" s="192" t="s">
        <v>90</v>
      </c>
      <c r="C117" s="117"/>
      <c r="D117" s="121"/>
      <c r="E117" s="273"/>
      <c r="F117" s="234"/>
      <c r="G117" s="224"/>
      <c r="H117" s="273"/>
      <c r="I117" s="234"/>
      <c r="J117" s="224"/>
      <c r="K117" s="273"/>
      <c r="L117" s="234"/>
      <c r="M117" s="224"/>
      <c r="N117" s="459"/>
      <c r="O117" s="362"/>
      <c r="P117" s="355"/>
      <c r="Q117" s="50"/>
      <c r="R117" s="218"/>
      <c r="S117" s="218"/>
      <c r="T117" s="218"/>
      <c r="U117" s="218"/>
      <c r="V117" s="2"/>
      <c r="W117" s="2"/>
      <c r="X117" s="2"/>
      <c r="Y117" s="2"/>
      <c r="Z117" s="2"/>
      <c r="AA117" s="2"/>
      <c r="AB117" s="2"/>
      <c r="AC117" s="2"/>
    </row>
    <row r="118" spans="1:29" s="3" customFormat="1" ht="15.75" x14ac:dyDescent="0.25">
      <c r="A118" s="104"/>
      <c r="B118" s="193" t="s">
        <v>118</v>
      </c>
      <c r="C118" s="152"/>
      <c r="D118" s="153"/>
      <c r="E118" s="273"/>
      <c r="F118" s="234">
        <f>+'Cash-Flow-2025-Leva'!F118/1000</f>
        <v>0.53</v>
      </c>
      <c r="G118" s="224">
        <f>+'Cash-Flow-2025-Leva'!G118/1000</f>
        <v>0.30499999999999999</v>
      </c>
      <c r="H118" s="273"/>
      <c r="I118" s="234">
        <f>+'Cash-Flow-2025-Leva'!I118/1000</f>
        <v>0</v>
      </c>
      <c r="J118" s="224">
        <f>+'Cash-Flow-2025-Leva'!J118/1000</f>
        <v>0</v>
      </c>
      <c r="K118" s="273"/>
      <c r="L118" s="234">
        <f>+'Cash-Flow-2025-Leva'!L118/1000</f>
        <v>-89.581999999999994</v>
      </c>
      <c r="M118" s="224">
        <f>+'Cash-Flow-2025-Leva'!M118/1000</f>
        <v>-6.7770000000000001</v>
      </c>
      <c r="N118" s="459"/>
      <c r="O118" s="362">
        <f>+F118+I118+L118</f>
        <v>-89.051999999999992</v>
      </c>
      <c r="P118" s="355">
        <f>+G118+J118+M118</f>
        <v>-6.4720000000000004</v>
      </c>
      <c r="Q118" s="50"/>
      <c r="R118" s="218"/>
      <c r="S118" s="218"/>
      <c r="T118" s="218"/>
      <c r="U118" s="218"/>
      <c r="V118" s="2"/>
      <c r="W118" s="2"/>
      <c r="X118" s="2"/>
      <c r="Y118" s="2"/>
      <c r="Z118" s="2"/>
      <c r="AA118" s="2"/>
      <c r="AB118" s="2"/>
      <c r="AC118" s="2"/>
    </row>
    <row r="119" spans="1:29" s="3" customFormat="1" ht="15.75" x14ac:dyDescent="0.25">
      <c r="A119" s="104"/>
      <c r="B119" s="189" t="s">
        <v>119</v>
      </c>
      <c r="C119" s="150"/>
      <c r="D119" s="151"/>
      <c r="E119" s="273"/>
      <c r="F119" s="264">
        <f>+'Cash-Flow-2025-Leva'!F119/1000</f>
        <v>0</v>
      </c>
      <c r="G119" s="263">
        <f>+'Cash-Flow-2025-Leva'!G119/1000</f>
        <v>0</v>
      </c>
      <c r="H119" s="273"/>
      <c r="I119" s="264">
        <f>+'Cash-Flow-2025-Leva'!I119/1000</f>
        <v>0</v>
      </c>
      <c r="J119" s="263">
        <f>+'Cash-Flow-2025-Leva'!J119/1000</f>
        <v>0</v>
      </c>
      <c r="K119" s="273"/>
      <c r="L119" s="264">
        <f>+'Cash-Flow-2025-Leva'!L119/1000</f>
        <v>0</v>
      </c>
      <c r="M119" s="263">
        <f>+'Cash-Flow-2025-Leva'!M119/1000</f>
        <v>0</v>
      </c>
      <c r="N119" s="459"/>
      <c r="O119" s="357">
        <f>+F119+I119+L119</f>
        <v>0</v>
      </c>
      <c r="P119" s="380">
        <f>+G119+J119+M119</f>
        <v>0</v>
      </c>
      <c r="Q119" s="50"/>
      <c r="R119" s="218"/>
      <c r="S119" s="218"/>
      <c r="T119" s="218"/>
      <c r="U119" s="218"/>
      <c r="V119" s="2"/>
      <c r="W119" s="2"/>
      <c r="X119" s="2"/>
      <c r="Y119" s="2"/>
      <c r="Z119" s="2"/>
      <c r="AA119" s="2"/>
      <c r="AB119" s="2"/>
      <c r="AC119" s="2"/>
    </row>
    <row r="120" spans="1:29" s="3" customFormat="1" ht="15.75" x14ac:dyDescent="0.25">
      <c r="A120" s="104"/>
      <c r="B120" s="143" t="s">
        <v>141</v>
      </c>
      <c r="C120" s="144"/>
      <c r="D120" s="145"/>
      <c r="E120" s="273"/>
      <c r="F120" s="258">
        <f>+SUM(F118:F119)</f>
        <v>0.53</v>
      </c>
      <c r="G120" s="257">
        <f>+SUM(G118:G119)</f>
        <v>0.30499999999999999</v>
      </c>
      <c r="H120" s="273"/>
      <c r="I120" s="258">
        <f>+SUM(I118:I119)</f>
        <v>0</v>
      </c>
      <c r="J120" s="257">
        <f>+SUM(J118:J119)</f>
        <v>0</v>
      </c>
      <c r="K120" s="273"/>
      <c r="L120" s="258">
        <f>+SUM(L118:L119)</f>
        <v>-89.581999999999994</v>
      </c>
      <c r="M120" s="257">
        <f>+SUM(M118:M119)</f>
        <v>-6.7770000000000001</v>
      </c>
      <c r="N120" s="459"/>
      <c r="O120" s="377">
        <f>+SUM(O118:O119)</f>
        <v>-89.051999999999992</v>
      </c>
      <c r="P120" s="378">
        <f>+SUM(P118:P119)</f>
        <v>-6.4720000000000004</v>
      </c>
      <c r="Q120" s="50"/>
      <c r="R120" s="218"/>
      <c r="S120" s="218"/>
      <c r="T120" s="218"/>
      <c r="U120" s="218"/>
      <c r="V120" s="2"/>
      <c r="W120" s="2"/>
      <c r="X120" s="2"/>
      <c r="Y120" s="2"/>
      <c r="Z120" s="2"/>
      <c r="AA120" s="2"/>
      <c r="AB120" s="2"/>
      <c r="AC120" s="2"/>
    </row>
    <row r="121" spans="1:29" s="3" customFormat="1" ht="9.75" customHeight="1" x14ac:dyDescent="0.25">
      <c r="A121" s="104"/>
      <c r="B121" s="165"/>
      <c r="C121" s="166"/>
      <c r="D121" s="167"/>
      <c r="E121" s="273"/>
      <c r="F121" s="264"/>
      <c r="G121" s="263"/>
      <c r="H121" s="273"/>
      <c r="I121" s="264"/>
      <c r="J121" s="263"/>
      <c r="K121" s="273"/>
      <c r="L121" s="264"/>
      <c r="M121" s="263"/>
      <c r="N121" s="459"/>
      <c r="O121" s="357"/>
      <c r="P121" s="380"/>
      <c r="Q121" s="50"/>
      <c r="R121" s="218"/>
      <c r="S121" s="218"/>
      <c r="T121" s="218"/>
      <c r="U121" s="218"/>
      <c r="V121" s="2"/>
      <c r="W121" s="2"/>
      <c r="X121" s="2"/>
      <c r="Y121" s="2"/>
      <c r="Z121" s="2"/>
      <c r="AA121" s="2"/>
      <c r="AB121" s="2"/>
      <c r="AC121" s="2"/>
    </row>
    <row r="122" spans="1:29" s="3" customFormat="1" ht="16.5" thickBot="1" x14ac:dyDescent="0.3">
      <c r="A122" s="104"/>
      <c r="B122" s="203" t="s">
        <v>143</v>
      </c>
      <c r="C122" s="179"/>
      <c r="D122" s="180"/>
      <c r="E122" s="273"/>
      <c r="F122" s="265">
        <f>+F108+F112+F116+F120</f>
        <v>0.53</v>
      </c>
      <c r="G122" s="268">
        <f>+G108+G112+G116+G120</f>
        <v>0.30499999999999999</v>
      </c>
      <c r="H122" s="273"/>
      <c r="I122" s="265">
        <f>+I108+I112+I116+I120</f>
        <v>0</v>
      </c>
      <c r="J122" s="268">
        <f>+J108+J112+J116+J120</f>
        <v>0</v>
      </c>
      <c r="K122" s="273"/>
      <c r="L122" s="265">
        <f>+L108+L112+L116+L120</f>
        <v>-89.581999999999994</v>
      </c>
      <c r="M122" s="268">
        <f>+M108+M112+M116+M120</f>
        <v>-6.7770000000000001</v>
      </c>
      <c r="N122" s="459"/>
      <c r="O122" s="381">
        <f>+O108+O112+O116+O120</f>
        <v>-89.051999999999992</v>
      </c>
      <c r="P122" s="388">
        <f>+P108+P112+P116+P120</f>
        <v>-6.4720000000000004</v>
      </c>
      <c r="Q122" s="50"/>
      <c r="R122" s="218"/>
      <c r="S122" s="218"/>
      <c r="T122" s="218"/>
      <c r="U122" s="218"/>
      <c r="V122" s="8"/>
      <c r="W122" s="8"/>
      <c r="X122" s="8"/>
      <c r="Y122" s="8"/>
      <c r="Z122" s="8"/>
      <c r="AA122" s="9"/>
      <c r="AB122" s="8"/>
      <c r="AC122" s="8"/>
    </row>
    <row r="123" spans="1:29" s="3" customFormat="1" ht="15.75" x14ac:dyDescent="0.25">
      <c r="A123" s="104"/>
      <c r="B123" s="190" t="s">
        <v>116</v>
      </c>
      <c r="C123" s="132"/>
      <c r="D123" s="133"/>
      <c r="E123" s="273"/>
      <c r="F123" s="234"/>
      <c r="G123" s="224"/>
      <c r="H123" s="273"/>
      <c r="I123" s="234"/>
      <c r="J123" s="224"/>
      <c r="K123" s="273"/>
      <c r="L123" s="234"/>
      <c r="M123" s="224"/>
      <c r="N123" s="459"/>
      <c r="O123" s="362"/>
      <c r="P123" s="355"/>
      <c r="Q123" s="50"/>
      <c r="R123" s="218"/>
      <c r="S123" s="218"/>
      <c r="T123" s="218"/>
      <c r="U123" s="218"/>
      <c r="V123" s="2"/>
      <c r="W123" s="2"/>
      <c r="X123" s="2"/>
      <c r="Y123" s="2"/>
      <c r="Z123" s="2"/>
      <c r="AA123" s="2"/>
      <c r="AB123" s="2"/>
      <c r="AC123" s="2"/>
    </row>
    <row r="124" spans="1:29" s="3" customFormat="1" ht="15.75" x14ac:dyDescent="0.25">
      <c r="A124" s="104"/>
      <c r="B124" s="193" t="s">
        <v>88</v>
      </c>
      <c r="C124" s="152"/>
      <c r="D124" s="153"/>
      <c r="E124" s="273"/>
      <c r="F124" s="252">
        <f>+'Cash-Flow-2025-Leva'!F124/1000</f>
        <v>0</v>
      </c>
      <c r="G124" s="251">
        <f>+'Cash-Flow-2025-Leva'!G124/1000</f>
        <v>0</v>
      </c>
      <c r="H124" s="273"/>
      <c r="I124" s="252">
        <f>+'Cash-Flow-2025-Leva'!I124/1000</f>
        <v>0</v>
      </c>
      <c r="J124" s="251">
        <f>+'Cash-Flow-2025-Leva'!J124/1000</f>
        <v>0</v>
      </c>
      <c r="K124" s="273"/>
      <c r="L124" s="252">
        <f>+'Cash-Flow-2025-Leva'!L124/1000</f>
        <v>0</v>
      </c>
      <c r="M124" s="251">
        <f>+'Cash-Flow-2025-Leva'!M124/1000</f>
        <v>0</v>
      </c>
      <c r="N124" s="459"/>
      <c r="O124" s="361">
        <f t="shared" ref="O124:P126" si="8">+F124+I124+L124</f>
        <v>0</v>
      </c>
      <c r="P124" s="374">
        <f t="shared" si="8"/>
        <v>0</v>
      </c>
      <c r="Q124" s="50"/>
      <c r="R124" s="218"/>
      <c r="S124" s="218"/>
      <c r="T124" s="218"/>
      <c r="U124" s="218"/>
      <c r="V124" s="2"/>
      <c r="W124" s="2"/>
      <c r="X124" s="2"/>
      <c r="Y124" s="2"/>
      <c r="Z124" s="2"/>
      <c r="AA124" s="2"/>
      <c r="AB124" s="2"/>
      <c r="AC124" s="2"/>
    </row>
    <row r="125" spans="1:29" s="3" customFormat="1" ht="15.75" x14ac:dyDescent="0.25">
      <c r="A125" s="104"/>
      <c r="B125" s="188" t="s">
        <v>117</v>
      </c>
      <c r="C125" s="148"/>
      <c r="D125" s="149"/>
      <c r="E125" s="273"/>
      <c r="F125" s="264">
        <f>+'Cash-Flow-2025-Leva'!F125/1000</f>
        <v>34439.089</v>
      </c>
      <c r="G125" s="263">
        <f>+'Cash-Flow-2025-Leva'!G125/1000</f>
        <v>-0.123</v>
      </c>
      <c r="H125" s="273"/>
      <c r="I125" s="264">
        <f>+'Cash-Flow-2025-Leva'!I125/1000</f>
        <v>0</v>
      </c>
      <c r="J125" s="263">
        <f>+'Cash-Flow-2025-Leva'!J125/1000</f>
        <v>0</v>
      </c>
      <c r="K125" s="273"/>
      <c r="L125" s="264">
        <f>+'Cash-Flow-2025-Leva'!L125/1000</f>
        <v>0</v>
      </c>
      <c r="M125" s="263">
        <f>+'Cash-Flow-2025-Leva'!M125/1000</f>
        <v>0</v>
      </c>
      <c r="N125" s="459"/>
      <c r="O125" s="357">
        <f t="shared" si="8"/>
        <v>34439.089</v>
      </c>
      <c r="P125" s="380">
        <f t="shared" si="8"/>
        <v>-0.123</v>
      </c>
      <c r="Q125" s="50"/>
      <c r="R125" s="218"/>
      <c r="S125" s="218"/>
      <c r="T125" s="218"/>
      <c r="U125" s="218"/>
      <c r="V125" s="2"/>
      <c r="W125" s="2"/>
      <c r="X125" s="2"/>
      <c r="Y125" s="2"/>
      <c r="Z125" s="2"/>
      <c r="AA125" s="2"/>
      <c r="AB125" s="2"/>
      <c r="AC125" s="2"/>
    </row>
    <row r="126" spans="1:29" s="3" customFormat="1" ht="15.75" x14ac:dyDescent="0.25">
      <c r="A126" s="104"/>
      <c r="B126" s="188" t="s">
        <v>147</v>
      </c>
      <c r="C126" s="148"/>
      <c r="D126" s="149"/>
      <c r="E126" s="273"/>
      <c r="F126" s="264">
        <f>+'Cash-Flow-2025-Leva'!F126/1000</f>
        <v>-2219.4110000000001</v>
      </c>
      <c r="G126" s="263">
        <f>+'Cash-Flow-2025-Leva'!G126/1000</f>
        <v>-1251.4480000000001</v>
      </c>
      <c r="H126" s="273"/>
      <c r="I126" s="264">
        <f>+'Cash-Flow-2025-Leva'!I126/1000</f>
        <v>2233.7550000000001</v>
      </c>
      <c r="J126" s="263">
        <f>+'Cash-Flow-2025-Leva'!J126/1000</f>
        <v>1272.2719999999999</v>
      </c>
      <c r="K126" s="273"/>
      <c r="L126" s="264">
        <f>+'Cash-Flow-2025-Leva'!L126/1000</f>
        <v>0</v>
      </c>
      <c r="M126" s="263">
        <f>+'Cash-Flow-2025-Leva'!M126/1000</f>
        <v>0</v>
      </c>
      <c r="N126" s="459"/>
      <c r="O126" s="357">
        <f t="shared" si="8"/>
        <v>14.344000000000051</v>
      </c>
      <c r="P126" s="380">
        <f t="shared" si="8"/>
        <v>20.823999999999842</v>
      </c>
      <c r="Q126" s="50"/>
      <c r="R126" s="218"/>
      <c r="S126" s="218"/>
      <c r="T126" s="218"/>
      <c r="U126" s="218"/>
      <c r="V126" s="2"/>
      <c r="W126" s="2"/>
      <c r="X126" s="2"/>
      <c r="Y126" s="2"/>
      <c r="Z126" s="2"/>
      <c r="AA126" s="2"/>
      <c r="AB126" s="2"/>
      <c r="AC126" s="2"/>
    </row>
    <row r="127" spans="1:29" s="3" customFormat="1" ht="15.75" hidden="1" x14ac:dyDescent="0.25">
      <c r="A127" s="104"/>
      <c r="B127" s="500" t="s">
        <v>281</v>
      </c>
      <c r="C127" s="498"/>
      <c r="D127" s="499"/>
      <c r="E127" s="273"/>
      <c r="F127" s="507">
        <f>+'Cash-Flow-2025-Leva'!F127/1000</f>
        <v>0</v>
      </c>
      <c r="G127" s="508">
        <f>+'Cash-Flow-2025-Leva'!G127/1000</f>
        <v>0</v>
      </c>
      <c r="H127" s="273"/>
      <c r="I127" s="507"/>
      <c r="J127" s="508"/>
      <c r="K127" s="273"/>
      <c r="L127" s="507"/>
      <c r="M127" s="508"/>
      <c r="N127" s="459"/>
      <c r="O127" s="505">
        <f>+F127+I127+L127</f>
        <v>0</v>
      </c>
      <c r="P127" s="506">
        <f>+G127+J127+M127</f>
        <v>0</v>
      </c>
      <c r="Q127" s="50"/>
      <c r="R127" s="218"/>
      <c r="S127" s="218"/>
      <c r="T127" s="218"/>
      <c r="U127" s="218"/>
      <c r="V127" s="2"/>
      <c r="W127" s="2"/>
      <c r="X127" s="2"/>
      <c r="Y127" s="2"/>
      <c r="Z127" s="2"/>
      <c r="AA127" s="2"/>
      <c r="AB127" s="2"/>
      <c r="AC127" s="2"/>
    </row>
    <row r="128" spans="1:29" s="3" customFormat="1" ht="15.75" x14ac:dyDescent="0.25">
      <c r="A128" s="104"/>
      <c r="B128" s="206" t="s">
        <v>120</v>
      </c>
      <c r="C128" s="170"/>
      <c r="D128" s="171"/>
      <c r="E128" s="273"/>
      <c r="F128" s="270">
        <f>+IF(+'Cash-Flow-2025-Leva'!F85+'Cash-Flow-2025-Leva'!F86=0,-F157,0)</f>
        <v>0</v>
      </c>
      <c r="G128" s="269">
        <f>+IF(+'Cash-Flow-2025-Leva'!G85+'Cash-Flow-2025-Leva'!G86=0,-G157,0)</f>
        <v>0</v>
      </c>
      <c r="H128" s="273"/>
      <c r="I128" s="270">
        <f>+IF(+'Cash-Flow-2025-Leva'!I85+'Cash-Flow-2025-Leva'!I86=0,-I157,0)</f>
        <v>0</v>
      </c>
      <c r="J128" s="269">
        <f>+IF(+'Cash-Flow-2025-Leva'!J85+'Cash-Flow-2025-Leva'!J86=0,-J157,0)</f>
        <v>0</v>
      </c>
      <c r="K128" s="273"/>
      <c r="L128" s="270">
        <f>+IF(+'Cash-Flow-2025-Leva'!L85+'Cash-Flow-2025-Leva'!L86=0,-L157,0)</f>
        <v>0</v>
      </c>
      <c r="M128" s="269">
        <f>+IF(+'Cash-Flow-2025-Leva'!M85+'Cash-Flow-2025-Leva'!M86=0,-M157,0)</f>
        <v>0</v>
      </c>
      <c r="N128" s="459"/>
      <c r="O128" s="462">
        <f>+IF(+'Cash-Flow-2025-Leva'!O85+'Cash-Flow-2025-Leva'!O86=0,-O157,0)</f>
        <v>0</v>
      </c>
      <c r="P128" s="389">
        <f>+IF(+'Cash-Flow-2025-Leva'!P85+'Cash-Flow-2025-Leva'!P86=0,-P157,0)</f>
        <v>0</v>
      </c>
      <c r="Q128" s="50"/>
      <c r="R128" s="218"/>
      <c r="S128" s="218"/>
      <c r="T128" s="218"/>
      <c r="U128" s="218"/>
      <c r="V128" s="2"/>
      <c r="W128" s="2"/>
      <c r="X128" s="2"/>
      <c r="Y128" s="2"/>
      <c r="Z128" s="2"/>
      <c r="AA128" s="2"/>
      <c r="AB128" s="2"/>
      <c r="AC128" s="2"/>
    </row>
    <row r="129" spans="1:29" s="3" customFormat="1" ht="16.5" thickBot="1" x14ac:dyDescent="0.3">
      <c r="A129" s="104"/>
      <c r="B129" s="204" t="s">
        <v>232</v>
      </c>
      <c r="C129" s="138"/>
      <c r="D129" s="139"/>
      <c r="E129" s="273"/>
      <c r="F129" s="267">
        <f>+SUM(F124,F125,F126,F128)</f>
        <v>32219.678</v>
      </c>
      <c r="G129" s="266">
        <f>+SUM(G124,G125,G126,G128)</f>
        <v>-1251.5710000000001</v>
      </c>
      <c r="H129" s="273"/>
      <c r="I129" s="267">
        <f>+SUM(I124,I125,I126,I128)</f>
        <v>2233.7550000000001</v>
      </c>
      <c r="J129" s="266">
        <f>+SUM(J124,J125,J126,J128)</f>
        <v>1272.2719999999999</v>
      </c>
      <c r="K129" s="273"/>
      <c r="L129" s="267">
        <f>+SUM(L124,L125,L126,L128)</f>
        <v>0</v>
      </c>
      <c r="M129" s="266">
        <f>+SUM(M124,M125,M126,M128)</f>
        <v>0</v>
      </c>
      <c r="N129" s="459"/>
      <c r="O129" s="382">
        <f>+SUM(O124,O125,O126,O128)</f>
        <v>34453.432999999997</v>
      </c>
      <c r="P129" s="383">
        <f>+SUM(P124,P125,P126,P128)</f>
        <v>20.700999999999841</v>
      </c>
      <c r="Q129" s="50"/>
      <c r="R129" s="218"/>
      <c r="S129" s="218"/>
      <c r="T129" s="218"/>
      <c r="U129" s="218"/>
      <c r="V129" s="8"/>
      <c r="W129" s="8"/>
      <c r="X129" s="8"/>
      <c r="Y129" s="8"/>
      <c r="Z129" s="8"/>
      <c r="AA129" s="9"/>
      <c r="AB129" s="8"/>
      <c r="AC129" s="8"/>
    </row>
    <row r="130" spans="1:29" s="3" customFormat="1" ht="15.75" x14ac:dyDescent="0.25">
      <c r="A130" s="104"/>
      <c r="B130" s="190" t="s">
        <v>103</v>
      </c>
      <c r="C130" s="132"/>
      <c r="D130" s="133"/>
      <c r="E130" s="273"/>
      <c r="F130" s="234"/>
      <c r="G130" s="224"/>
      <c r="H130" s="273"/>
      <c r="I130" s="234"/>
      <c r="J130" s="224"/>
      <c r="K130" s="273"/>
      <c r="L130" s="234"/>
      <c r="M130" s="224"/>
      <c r="N130" s="459"/>
      <c r="O130" s="362"/>
      <c r="P130" s="355"/>
      <c r="Q130" s="50"/>
      <c r="R130" s="218"/>
      <c r="S130" s="218"/>
      <c r="T130" s="218"/>
      <c r="U130" s="218"/>
      <c r="V130" s="2"/>
      <c r="W130" s="2"/>
      <c r="X130" s="2"/>
      <c r="Y130" s="2"/>
      <c r="Z130" s="2"/>
      <c r="AA130" s="2"/>
      <c r="AB130" s="2"/>
      <c r="AC130" s="2"/>
    </row>
    <row r="131" spans="1:29" s="3" customFormat="1" ht="15.75" x14ac:dyDescent="0.25">
      <c r="A131" s="104"/>
      <c r="B131" s="193" t="s">
        <v>106</v>
      </c>
      <c r="C131" s="152"/>
      <c r="D131" s="153"/>
      <c r="E131" s="273"/>
      <c r="F131" s="252">
        <f>+'Cash-Flow-2025-Leva'!F131/1000</f>
        <v>0</v>
      </c>
      <c r="G131" s="251">
        <f>+'Cash-Flow-2025-Leva'!G131/1000</f>
        <v>0</v>
      </c>
      <c r="H131" s="273"/>
      <c r="I131" s="252">
        <f>+'Cash-Flow-2025-Leva'!I131/1000</f>
        <v>0</v>
      </c>
      <c r="J131" s="251">
        <f>+'Cash-Flow-2025-Leva'!J131/1000</f>
        <v>0</v>
      </c>
      <c r="K131" s="273"/>
      <c r="L131" s="252">
        <f>+'Cash-Flow-2025-Leva'!L131/1000</f>
        <v>515.14599999999996</v>
      </c>
      <c r="M131" s="251">
        <f>+'Cash-Flow-2025-Leva'!M131/1000</f>
        <v>521.923</v>
      </c>
      <c r="N131" s="459"/>
      <c r="O131" s="361">
        <f t="shared" ref="O131:P133" si="9">+F131+I131+L131</f>
        <v>515.14599999999996</v>
      </c>
      <c r="P131" s="374">
        <f t="shared" si="9"/>
        <v>521.923</v>
      </c>
      <c r="Q131" s="50"/>
      <c r="R131" s="218"/>
      <c r="S131" s="218"/>
      <c r="T131" s="218"/>
      <c r="U131" s="218"/>
      <c r="V131" s="2"/>
      <c r="W131" s="2"/>
      <c r="X131" s="2"/>
      <c r="Y131" s="2"/>
      <c r="Z131" s="2"/>
      <c r="AA131" s="2"/>
      <c r="AB131" s="2"/>
      <c r="AC131" s="2"/>
    </row>
    <row r="132" spans="1:29" s="3" customFormat="1" ht="15.75" x14ac:dyDescent="0.25">
      <c r="A132" s="104"/>
      <c r="B132" s="450" t="s">
        <v>291</v>
      </c>
      <c r="C132" s="148"/>
      <c r="D132" s="149"/>
      <c r="E132" s="273"/>
      <c r="F132" s="264">
        <f>+'Cash-Flow-2025-Leva'!F132/1000</f>
        <v>0</v>
      </c>
      <c r="G132" s="263">
        <f>+'Cash-Flow-2025-Leva'!G132/1000</f>
        <v>0</v>
      </c>
      <c r="H132" s="273"/>
      <c r="I132" s="264">
        <f>+'Cash-Flow-2025-Leva'!I132/1000</f>
        <v>0</v>
      </c>
      <c r="J132" s="263">
        <f>+'Cash-Flow-2025-Leva'!J132/1000</f>
        <v>0</v>
      </c>
      <c r="K132" s="273"/>
      <c r="L132" s="264">
        <f>+'Cash-Flow-2025-Leva'!L132/1000</f>
        <v>0</v>
      </c>
      <c r="M132" s="263">
        <f>+'Cash-Flow-2025-Leva'!M132/1000</f>
        <v>0</v>
      </c>
      <c r="N132" s="459"/>
      <c r="O132" s="357">
        <f t="shared" si="9"/>
        <v>0</v>
      </c>
      <c r="P132" s="380">
        <f t="shared" si="9"/>
        <v>0</v>
      </c>
      <c r="Q132" s="50"/>
      <c r="R132" s="218"/>
      <c r="S132" s="218"/>
      <c r="T132" s="218"/>
      <c r="U132" s="218"/>
      <c r="V132" s="2"/>
      <c r="W132" s="2"/>
      <c r="X132" s="2"/>
      <c r="Y132" s="2"/>
      <c r="Z132" s="2"/>
      <c r="AA132" s="2"/>
      <c r="AB132" s="2"/>
      <c r="AC132" s="2"/>
    </row>
    <row r="133" spans="1:29" s="3" customFormat="1" ht="15.75" x14ac:dyDescent="0.25">
      <c r="A133" s="104"/>
      <c r="B133" s="207" t="s">
        <v>113</v>
      </c>
      <c r="C133" s="172"/>
      <c r="D133" s="173"/>
      <c r="E133" s="273"/>
      <c r="F133" s="264">
        <f>+'Cash-Flow-2025-Leva'!F133/1000</f>
        <v>9.2390000000000008</v>
      </c>
      <c r="G133" s="263">
        <f>+'Cash-Flow-2025-Leva'!G133/1000</f>
        <v>0</v>
      </c>
      <c r="H133" s="273"/>
      <c r="I133" s="264">
        <f>+'Cash-Flow-2025-Leva'!I133/1000</f>
        <v>0</v>
      </c>
      <c r="J133" s="263">
        <f>+'Cash-Flow-2025-Leva'!J133/1000</f>
        <v>0</v>
      </c>
      <c r="K133" s="273"/>
      <c r="L133" s="264">
        <f>+'Cash-Flow-2025-Leva'!L133/1000</f>
        <v>425.56400000000002</v>
      </c>
      <c r="M133" s="263">
        <f>+'Cash-Flow-2025-Leva'!M133/1000</f>
        <v>515.14599999999996</v>
      </c>
      <c r="N133" s="459"/>
      <c r="O133" s="357">
        <f t="shared" si="9"/>
        <v>434.803</v>
      </c>
      <c r="P133" s="380">
        <f t="shared" si="9"/>
        <v>515.14599999999996</v>
      </c>
      <c r="Q133" s="50"/>
      <c r="R133" s="218"/>
      <c r="S133" s="218"/>
      <c r="T133" s="218"/>
      <c r="U133" s="218"/>
      <c r="V133" s="2"/>
      <c r="W133" s="2"/>
      <c r="X133" s="2"/>
      <c r="Y133" s="2"/>
      <c r="Z133" s="2"/>
      <c r="AA133" s="2"/>
      <c r="AB133" s="2"/>
      <c r="AC133" s="2"/>
    </row>
    <row r="134" spans="1:29" s="3" customFormat="1" ht="16.5" thickBot="1" x14ac:dyDescent="0.3">
      <c r="A134" s="104"/>
      <c r="B134" s="208" t="s">
        <v>114</v>
      </c>
      <c r="C134" s="174"/>
      <c r="D134" s="175"/>
      <c r="E134" s="273"/>
      <c r="F134" s="272">
        <f>+F133-F131-F132</f>
        <v>9.2390000000000008</v>
      </c>
      <c r="G134" s="271">
        <f>+G133-G131-G132</f>
        <v>0</v>
      </c>
      <c r="H134" s="273"/>
      <c r="I134" s="272">
        <f>+I133-I131-I132</f>
        <v>0</v>
      </c>
      <c r="J134" s="271">
        <f>+J133-J131-J132</f>
        <v>0</v>
      </c>
      <c r="K134" s="273"/>
      <c r="L134" s="272">
        <f>+L133-L131-L132</f>
        <v>-89.581999999999937</v>
      </c>
      <c r="M134" s="271">
        <f>+M133-M131-M132</f>
        <v>-6.7770000000000437</v>
      </c>
      <c r="N134" s="459"/>
      <c r="O134" s="390">
        <f>+O133-O131-O132</f>
        <v>-80.342999999999961</v>
      </c>
      <c r="P134" s="391">
        <f>+P133-P131-P132</f>
        <v>-6.7770000000000437</v>
      </c>
      <c r="Q134" s="50"/>
      <c r="R134" s="218"/>
      <c r="S134" s="218"/>
      <c r="T134" s="218"/>
      <c r="U134" s="218"/>
      <c r="V134" s="8"/>
      <c r="W134" s="8"/>
      <c r="X134" s="8"/>
      <c r="Y134" s="8"/>
      <c r="Z134" s="8"/>
      <c r="AA134" s="9"/>
      <c r="AB134" s="8"/>
      <c r="AC134" s="8"/>
    </row>
    <row r="135" spans="1:29" s="3" customFormat="1" ht="16.5" customHeight="1" thickTop="1" x14ac:dyDescent="0.25">
      <c r="A135" s="1"/>
      <c r="B135" s="816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816"/>
      <c r="D135" s="816"/>
      <c r="E135" s="5"/>
      <c r="F135" s="465">
        <f>+ROUND(+F85+F86,0)</f>
        <v>0</v>
      </c>
      <c r="G135" s="474">
        <f>+ROUND(+G85+G86,0)</f>
        <v>0</v>
      </c>
      <c r="H135" s="466"/>
      <c r="I135" s="465">
        <f>+ROUND(+I85+I86,0)</f>
        <v>0</v>
      </c>
      <c r="J135" s="474">
        <f>+ROUND(+J85+J86,0)</f>
        <v>0</v>
      </c>
      <c r="K135" s="466"/>
      <c r="L135" s="465">
        <f>+ROUND(+L85+L86,0)</f>
        <v>0</v>
      </c>
      <c r="M135" s="474">
        <f>+ROUND(+M85+M86,0)</f>
        <v>0</v>
      </c>
      <c r="N135" s="466"/>
      <c r="O135" s="467">
        <f>+ROUND(+O85+O86,0)</f>
        <v>0</v>
      </c>
      <c r="P135" s="474">
        <f>+ROUND(+P85+P86,0)</f>
        <v>0</v>
      </c>
      <c r="Q135" s="47"/>
      <c r="R135" s="218"/>
      <c r="S135" s="218"/>
      <c r="T135" s="218"/>
      <c r="U135" s="218"/>
      <c r="V135" s="8"/>
      <c r="W135" s="8"/>
      <c r="X135" s="8"/>
      <c r="Y135" s="8"/>
      <c r="Z135" s="8"/>
      <c r="AA135" s="9"/>
      <c r="AB135" s="8"/>
      <c r="AC135" s="8"/>
    </row>
    <row r="136" spans="1:29" s="3" customFormat="1" ht="15.75" x14ac:dyDescent="0.25">
      <c r="A136" s="104"/>
      <c r="B136" s="514" t="s">
        <v>294</v>
      </c>
      <c r="C136" s="515"/>
      <c r="D136" s="516"/>
      <c r="E136" s="273"/>
      <c r="F136" s="233"/>
      <c r="G136" s="222"/>
      <c r="H136" s="273"/>
      <c r="I136" s="233"/>
      <c r="J136" s="222"/>
      <c r="K136" s="273"/>
      <c r="L136" s="233"/>
      <c r="M136" s="222"/>
      <c r="N136" s="459"/>
      <c r="O136" s="360"/>
      <c r="P136" s="353"/>
      <c r="Q136" s="50"/>
      <c r="R136" s="218"/>
      <c r="S136" s="218"/>
      <c r="T136" s="218"/>
      <c r="U136" s="218"/>
      <c r="V136" s="2"/>
      <c r="W136" s="2"/>
      <c r="X136" s="2"/>
      <c r="Y136" s="2"/>
      <c r="Z136" s="2"/>
      <c r="AA136" s="2"/>
      <c r="AB136" s="2"/>
      <c r="AC136" s="2"/>
    </row>
    <row r="137" spans="1:29" s="3" customFormat="1" ht="15.75" x14ac:dyDescent="0.25">
      <c r="A137" s="104"/>
      <c r="B137" s="193" t="s">
        <v>289</v>
      </c>
      <c r="C137" s="152"/>
      <c r="D137" s="153"/>
      <c r="E137" s="273"/>
      <c r="F137" s="252">
        <f>+'Cash-Flow-2025-Leva'!F137/1000</f>
        <v>0</v>
      </c>
      <c r="G137" s="251">
        <f>+'Cash-Flow-2025-Leva'!G137/1000</f>
        <v>0</v>
      </c>
      <c r="H137" s="273"/>
      <c r="I137" s="252">
        <f>+'Cash-Flow-2025-Leva'!I137/1000</f>
        <v>0</v>
      </c>
      <c r="J137" s="251">
        <f>+'Cash-Flow-2025-Leva'!J137/1000</f>
        <v>0</v>
      </c>
      <c r="K137" s="273"/>
      <c r="L137" s="252">
        <f>+'Cash-Flow-2025-Leva'!L137/1000</f>
        <v>0</v>
      </c>
      <c r="M137" s="251">
        <f>+'Cash-Flow-2025-Leva'!M137/1000</f>
        <v>0</v>
      </c>
      <c r="N137" s="459"/>
      <c r="O137" s="361">
        <f t="shared" ref="O137:P139" si="10">+F137+I137+L137</f>
        <v>0</v>
      </c>
      <c r="P137" s="374">
        <f t="shared" si="10"/>
        <v>0</v>
      </c>
      <c r="Q137" s="50"/>
      <c r="R137" s="218"/>
      <c r="S137" s="218"/>
      <c r="T137" s="218"/>
      <c r="U137" s="218"/>
      <c r="V137" s="2"/>
      <c r="W137" s="2"/>
      <c r="X137" s="2"/>
      <c r="Y137" s="2"/>
      <c r="Z137" s="2"/>
      <c r="AA137" s="2"/>
      <c r="AB137" s="2"/>
      <c r="AC137" s="2"/>
    </row>
    <row r="138" spans="1:29" s="3" customFormat="1" ht="15.75" x14ac:dyDescent="0.25">
      <c r="A138" s="104"/>
      <c r="B138" s="450" t="s">
        <v>297</v>
      </c>
      <c r="C138" s="148"/>
      <c r="D138" s="149"/>
      <c r="E138" s="273"/>
      <c r="F138" s="264">
        <f>+'Cash-Flow-2025-Leva'!F138/1000</f>
        <v>0</v>
      </c>
      <c r="G138" s="263">
        <f>+'Cash-Flow-2025-Leva'!G138/1000</f>
        <v>0</v>
      </c>
      <c r="H138" s="273"/>
      <c r="I138" s="264">
        <f>+'Cash-Flow-2025-Leva'!I138/1000</f>
        <v>0</v>
      </c>
      <c r="J138" s="263">
        <f>+'Cash-Flow-2025-Leva'!J138/1000</f>
        <v>0</v>
      </c>
      <c r="K138" s="273"/>
      <c r="L138" s="264">
        <f>+'Cash-Flow-2025-Leva'!L138/1000</f>
        <v>0</v>
      </c>
      <c r="M138" s="263">
        <f>+'Cash-Flow-2025-Leva'!M138/1000</f>
        <v>0</v>
      </c>
      <c r="N138" s="459"/>
      <c r="O138" s="357">
        <f t="shared" si="10"/>
        <v>0</v>
      </c>
      <c r="P138" s="380">
        <f t="shared" si="10"/>
        <v>0</v>
      </c>
      <c r="Q138" s="50"/>
      <c r="R138" s="218"/>
      <c r="S138" s="218"/>
      <c r="T138" s="218"/>
      <c r="U138" s="218"/>
      <c r="V138" s="2"/>
      <c r="W138" s="2"/>
      <c r="X138" s="2"/>
      <c r="Y138" s="2"/>
      <c r="Z138" s="2"/>
      <c r="AA138" s="2"/>
      <c r="AB138" s="2"/>
      <c r="AC138" s="2"/>
    </row>
    <row r="139" spans="1:29" s="3" customFormat="1" ht="15.75" x14ac:dyDescent="0.25">
      <c r="A139" s="104"/>
      <c r="B139" s="207" t="s">
        <v>290</v>
      </c>
      <c r="C139" s="172"/>
      <c r="D139" s="173"/>
      <c r="E139" s="273"/>
      <c r="F139" s="264">
        <f>+'Cash-Flow-2025-Leva'!F139/1000</f>
        <v>0</v>
      </c>
      <c r="G139" s="263">
        <f>+'Cash-Flow-2025-Leva'!G139/1000</f>
        <v>0</v>
      </c>
      <c r="H139" s="273"/>
      <c r="I139" s="264">
        <f>+'Cash-Flow-2025-Leva'!I139/1000</f>
        <v>0</v>
      </c>
      <c r="J139" s="263">
        <f>+'Cash-Flow-2025-Leva'!J139/1000</f>
        <v>0</v>
      </c>
      <c r="K139" s="273"/>
      <c r="L139" s="264">
        <f>+'Cash-Flow-2025-Leva'!L139/1000</f>
        <v>0</v>
      </c>
      <c r="M139" s="263">
        <f>+'Cash-Flow-2025-Leva'!M139/1000</f>
        <v>0</v>
      </c>
      <c r="N139" s="459"/>
      <c r="O139" s="357">
        <f t="shared" si="10"/>
        <v>0</v>
      </c>
      <c r="P139" s="380">
        <f t="shared" si="10"/>
        <v>0</v>
      </c>
      <c r="Q139" s="50"/>
      <c r="R139" s="218"/>
      <c r="S139" s="218"/>
      <c r="T139" s="218"/>
      <c r="U139" s="218"/>
      <c r="V139" s="2"/>
      <c r="W139" s="2"/>
      <c r="X139" s="2"/>
      <c r="Y139" s="2"/>
      <c r="Z139" s="2"/>
      <c r="AA139" s="2"/>
      <c r="AB139" s="2"/>
      <c r="AC139" s="2"/>
    </row>
    <row r="140" spans="1:29" s="3" customFormat="1" ht="16.5" thickBot="1" x14ac:dyDescent="0.3">
      <c r="A140" s="104"/>
      <c r="B140" s="528" t="s">
        <v>310</v>
      </c>
      <c r="C140" s="174"/>
      <c r="D140" s="175"/>
      <c r="E140" s="273"/>
      <c r="F140" s="272">
        <f>+F139-F137-F138</f>
        <v>0</v>
      </c>
      <c r="G140" s="271">
        <f>+G139-G137-G138</f>
        <v>0</v>
      </c>
      <c r="H140" s="273"/>
      <c r="I140" s="272">
        <f>+I139-I137-I138</f>
        <v>0</v>
      </c>
      <c r="J140" s="271">
        <f>+J139-J137-J138</f>
        <v>0</v>
      </c>
      <c r="K140" s="273"/>
      <c r="L140" s="272">
        <f>+L139-L137-L138</f>
        <v>0</v>
      </c>
      <c r="M140" s="271">
        <f>+M139-M137-M138</f>
        <v>0</v>
      </c>
      <c r="N140" s="459"/>
      <c r="O140" s="390">
        <f>+O139-O137-O138</f>
        <v>0</v>
      </c>
      <c r="P140" s="391">
        <f>+P139-P137-P138</f>
        <v>0</v>
      </c>
      <c r="Q140" s="50"/>
      <c r="R140" s="218"/>
      <c r="S140" s="218"/>
      <c r="T140" s="218"/>
      <c r="U140" s="218"/>
      <c r="V140" s="8"/>
      <c r="W140" s="8"/>
      <c r="X140" s="8"/>
      <c r="Y140" s="8"/>
      <c r="Z140" s="8"/>
      <c r="AA140" s="9"/>
      <c r="AB140" s="8"/>
      <c r="AC140" s="8"/>
    </row>
    <row r="141" spans="1:29" s="3" customFormat="1" ht="16.5" customHeight="1" thickTop="1" thickBot="1" x14ac:dyDescent="0.3">
      <c r="A141" s="1"/>
      <c r="B141" s="426"/>
      <c r="C141" s="426"/>
      <c r="D141" s="426"/>
      <c r="E141" s="5"/>
      <c r="F141" s="405"/>
      <c r="G141" s="405"/>
      <c r="H141" s="5"/>
      <c r="I141" s="405"/>
      <c r="J141" s="405"/>
      <c r="K141" s="5"/>
      <c r="L141" s="405"/>
      <c r="M141" s="405"/>
      <c r="N141" s="5"/>
      <c r="O141" s="405"/>
      <c r="P141" s="405"/>
      <c r="Q141" s="47"/>
      <c r="R141" s="218"/>
      <c r="S141" s="218"/>
      <c r="T141" s="218"/>
      <c r="U141" s="218"/>
      <c r="V141" s="8"/>
      <c r="W141" s="8"/>
      <c r="X141" s="8"/>
      <c r="Y141" s="8"/>
      <c r="Z141" s="8"/>
      <c r="AA141" s="9"/>
      <c r="AB141" s="8"/>
      <c r="AC141" s="8"/>
    </row>
    <row r="142" spans="1:29" s="3" customFormat="1" ht="16.5" thickBot="1" x14ac:dyDescent="0.3">
      <c r="A142" s="104"/>
      <c r="B142" s="529" t="s">
        <v>301</v>
      </c>
      <c r="C142" s="530"/>
      <c r="D142" s="531"/>
      <c r="E142" s="273"/>
      <c r="F142" s="272">
        <f>+F134+F140</f>
        <v>9.2390000000000008</v>
      </c>
      <c r="G142" s="271">
        <f>+G134+G140</f>
        <v>0</v>
      </c>
      <c r="H142" s="273"/>
      <c r="I142" s="532">
        <f>+I134+I140</f>
        <v>0</v>
      </c>
      <c r="J142" s="533">
        <f>+J134+J140</f>
        <v>0</v>
      </c>
      <c r="K142" s="273"/>
      <c r="L142" s="532">
        <f>+L134+L140</f>
        <v>-89.581999999999937</v>
      </c>
      <c r="M142" s="533">
        <f>+M134+M140</f>
        <v>-6.7770000000000437</v>
      </c>
      <c r="N142" s="459"/>
      <c r="O142" s="544">
        <f>+O134+O140</f>
        <v>-80.342999999999961</v>
      </c>
      <c r="P142" s="545">
        <f>+P134+P140</f>
        <v>-6.7770000000000437</v>
      </c>
      <c r="Q142" s="50"/>
      <c r="R142" s="218"/>
      <c r="S142" s="218"/>
      <c r="T142" s="218"/>
      <c r="U142" s="218"/>
      <c r="V142" s="8"/>
      <c r="W142" s="8"/>
      <c r="X142" s="8"/>
      <c r="Y142" s="8"/>
      <c r="Z142" s="8"/>
      <c r="AA142" s="9"/>
      <c r="AB142" s="8"/>
      <c r="AC142" s="8"/>
    </row>
    <row r="143" spans="1:29" s="3" customFormat="1" ht="16.5" customHeight="1" thickTop="1" x14ac:dyDescent="0.25">
      <c r="A143" s="1"/>
      <c r="B143" s="426"/>
      <c r="C143" s="426"/>
      <c r="D143" s="426"/>
      <c r="E143" s="5"/>
      <c r="F143" s="405"/>
      <c r="G143" s="405"/>
      <c r="H143" s="5"/>
      <c r="I143" s="405"/>
      <c r="J143" s="405"/>
      <c r="K143" s="5"/>
      <c r="L143" s="405"/>
      <c r="M143" s="405"/>
      <c r="N143" s="5"/>
      <c r="O143" s="405"/>
      <c r="P143" s="405"/>
      <c r="Q143" s="47"/>
      <c r="R143" s="218"/>
      <c r="S143" s="218"/>
      <c r="T143" s="218"/>
      <c r="U143" s="218"/>
      <c r="V143" s="8"/>
      <c r="W143" s="8"/>
      <c r="X143" s="8"/>
      <c r="Y143" s="8"/>
      <c r="Z143" s="8"/>
      <c r="AA143" s="9"/>
      <c r="AB143" s="8"/>
      <c r="AC143" s="8"/>
    </row>
    <row r="144" spans="1:29" s="3" customFormat="1" ht="16.5" customHeight="1" x14ac:dyDescent="0.25">
      <c r="A144" s="1"/>
      <c r="B144" s="426"/>
      <c r="C144" s="426"/>
      <c r="D144" s="426"/>
      <c r="E144" s="5"/>
      <c r="F144" s="512">
        <f>+IF(F145&lt;&gt;0,"ГРЕШКА - ред 127",0)</f>
        <v>0</v>
      </c>
      <c r="G144" s="512">
        <f>+IF(G145&lt;&gt;0,"ГРЕШКА - ред 127",0)</f>
        <v>0</v>
      </c>
      <c r="H144" s="5"/>
      <c r="I144" s="405"/>
      <c r="J144" s="405"/>
      <c r="K144" s="5"/>
      <c r="L144" s="405"/>
      <c r="M144" s="405"/>
      <c r="N144" s="5"/>
      <c r="O144" s="405"/>
      <c r="P144" s="405"/>
      <c r="Q144" s="47"/>
      <c r="R144" s="218"/>
      <c r="S144" s="218"/>
      <c r="T144" s="218"/>
      <c r="U144" s="218"/>
      <c r="V144" s="8"/>
      <c r="W144" s="8"/>
      <c r="X144" s="8"/>
      <c r="Y144" s="8"/>
      <c r="Z144" s="8"/>
      <c r="AA144" s="9"/>
      <c r="AB144" s="8"/>
      <c r="AC144" s="8"/>
    </row>
    <row r="145" spans="1:29" s="3" customFormat="1" ht="16.5" customHeight="1" x14ac:dyDescent="0.25">
      <c r="A145" s="1"/>
      <c r="B145" s="426"/>
      <c r="C145" s="426"/>
      <c r="D145" s="426"/>
      <c r="E145" s="5"/>
      <c r="F145" s="512">
        <f>+IF(AND($M$1&lt;&gt;9900,+ROUND(F127,0)&lt;&gt;0),F127,0)</f>
        <v>0</v>
      </c>
      <c r="G145" s="512">
        <f>+IF(AND($M$1&lt;&gt;9900,+ROUND(G127,0)&lt;&gt;0),G127,0)</f>
        <v>0</v>
      </c>
      <c r="H145" s="5"/>
      <c r="I145" s="405"/>
      <c r="J145" s="405"/>
      <c r="K145" s="5"/>
      <c r="L145" s="405"/>
      <c r="M145" s="405"/>
      <c r="N145" s="5"/>
      <c r="O145" s="405"/>
      <c r="P145" s="405"/>
      <c r="Q145" s="47"/>
      <c r="R145" s="218"/>
      <c r="S145" s="218"/>
      <c r="T145" s="218"/>
      <c r="U145" s="218"/>
      <c r="V145" s="8"/>
      <c r="W145" s="8"/>
      <c r="X145" s="8"/>
      <c r="Y145" s="8"/>
      <c r="Z145" s="8"/>
      <c r="AA145" s="9"/>
      <c r="AB145" s="8"/>
      <c r="AC145" s="8"/>
    </row>
    <row r="146" spans="1:29" s="3" customFormat="1" ht="16.5" customHeight="1" x14ac:dyDescent="0.25">
      <c r="A146" s="1"/>
      <c r="B146" s="426"/>
      <c r="C146" s="426"/>
      <c r="D146" s="426"/>
      <c r="E146" s="5"/>
      <c r="F146" s="405"/>
      <c r="G146" s="405"/>
      <c r="H146" s="5"/>
      <c r="I146" s="405"/>
      <c r="J146" s="405"/>
      <c r="K146" s="5"/>
      <c r="L146" s="405"/>
      <c r="M146" s="405"/>
      <c r="N146" s="5"/>
      <c r="O146" s="405"/>
      <c r="P146" s="405"/>
      <c r="Q146" s="47"/>
      <c r="R146" s="218"/>
      <c r="S146" s="218"/>
      <c r="T146" s="218"/>
      <c r="U146" s="218"/>
      <c r="V146" s="8"/>
      <c r="W146" s="8"/>
      <c r="X146" s="8"/>
      <c r="Y146" s="8"/>
      <c r="Z146" s="8"/>
      <c r="AA146" s="9"/>
      <c r="AB146" s="8"/>
      <c r="AC146" s="8"/>
    </row>
    <row r="147" spans="1:29" s="3" customFormat="1" ht="15.75" customHeight="1" x14ac:dyDescent="0.3">
      <c r="A147" s="1"/>
      <c r="B147" s="48" t="s">
        <v>7</v>
      </c>
      <c r="C147" s="186">
        <f>+'Cash-Flow-2025-Leva'!C147</f>
        <v>17102025</v>
      </c>
      <c r="D147" s="50" t="s">
        <v>6</v>
      </c>
      <c r="E147" s="5"/>
      <c r="F147" s="402"/>
      <c r="G147" s="402">
        <f>+'Cash-Flow-2025-Leva'!G147:G147</f>
        <v>0</v>
      </c>
      <c r="H147" s="402">
        <f>+'Cash-Flow-2025-Leva'!H147:H147</f>
        <v>0</v>
      </c>
      <c r="I147" s="402">
        <f>+'Cash-Flow-2025-Leva'!I147:I147</f>
        <v>0</v>
      </c>
      <c r="J147" s="105" t="s">
        <v>121</v>
      </c>
      <c r="K147" s="5"/>
      <c r="L147" s="405"/>
      <c r="M147" s="405"/>
      <c r="N147" s="5"/>
      <c r="O147" s="405"/>
      <c r="P147" s="405"/>
      <c r="Q147" s="47"/>
      <c r="R147" s="218"/>
      <c r="S147" s="218"/>
      <c r="T147" s="218"/>
      <c r="U147" s="218"/>
      <c r="V147" s="8"/>
      <c r="W147" s="8"/>
      <c r="X147" s="8"/>
      <c r="Y147" s="8"/>
      <c r="Z147" s="8"/>
      <c r="AA147" s="9"/>
      <c r="AB147" s="8"/>
      <c r="AC147" s="8"/>
    </row>
    <row r="148" spans="1:29" s="3" customFormat="1" ht="15" customHeight="1" x14ac:dyDescent="0.25">
      <c r="A148" s="1"/>
      <c r="B148" s="49"/>
      <c r="C148" s="49"/>
      <c r="D148" s="49"/>
      <c r="E148" s="49"/>
      <c r="F148" s="404"/>
      <c r="G148" s="403">
        <f>+'Cash-Flow-2025-Leva'!G148:G148</f>
        <v>0</v>
      </c>
      <c r="H148" s="403">
        <f>+'Cash-Flow-2025-Leva'!H148:H148</f>
        <v>0</v>
      </c>
      <c r="I148" s="403">
        <f>+'Cash-Flow-2025-Leva'!I148:I148</f>
        <v>0</v>
      </c>
      <c r="J148" s="49"/>
      <c r="K148" s="49"/>
      <c r="L148" s="419" t="str">
        <f>+'Cash-Flow-2025-Leva'!L148:O148</f>
        <v>име и фамилия</v>
      </c>
      <c r="M148" s="403"/>
      <c r="N148" s="404"/>
      <c r="O148" s="404"/>
      <c r="P148" s="404"/>
      <c r="Q148" s="47"/>
      <c r="R148" s="218"/>
      <c r="S148" s="218"/>
      <c r="T148" s="218"/>
      <c r="U148" s="218"/>
      <c r="V148" s="8"/>
      <c r="W148" s="8"/>
      <c r="X148" s="8"/>
      <c r="Y148" s="8"/>
      <c r="Z148" s="8"/>
      <c r="AA148" s="9"/>
      <c r="AB148" s="8"/>
      <c r="AC148" s="8"/>
    </row>
    <row r="149" spans="1:29" s="3" customFormat="1" ht="13.5" thickBot="1" x14ac:dyDescent="0.25">
      <c r="A149" s="10"/>
      <c r="B149" s="10"/>
      <c r="C149" s="10"/>
      <c r="D149" s="10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0"/>
      <c r="R149" s="218"/>
      <c r="S149" s="218"/>
      <c r="T149" s="218"/>
      <c r="U149" s="10"/>
      <c r="AA149" s="4"/>
    </row>
    <row r="150" spans="1:29" s="3" customFormat="1" ht="15.75" customHeight="1" x14ac:dyDescent="0.25">
      <c r="A150" s="10"/>
      <c r="B150" s="475" t="s">
        <v>273</v>
      </c>
      <c r="C150" s="476"/>
      <c r="D150" s="477"/>
      <c r="E150" s="95"/>
      <c r="F150" s="486" t="str">
        <f>+IF(+F153=0,"O K","НЕРАВНЕНИЕ!")</f>
        <v>O K</v>
      </c>
      <c r="G150" s="487" t="str">
        <f>+IF(+G153=0,"O K","НЕРАВНЕНИЕ!")</f>
        <v>O K</v>
      </c>
      <c r="H150" s="95"/>
      <c r="I150" s="482" t="str">
        <f>+IF(+I153=0,"O K","НЕРАВНЕНИЕ!")</f>
        <v>O K</v>
      </c>
      <c r="J150" s="483" t="str">
        <f>+IF(+J153=0,"O K","НЕРАВНЕНИЕ!")</f>
        <v>O K</v>
      </c>
      <c r="K150" s="96"/>
      <c r="L150" s="478" t="str">
        <f>+IF(+L153=0,"O K","НЕРАВНЕНИЕ!")</f>
        <v>O K</v>
      </c>
      <c r="M150" s="479" t="str">
        <f>+IF(+M153=0,"O K","НЕРАВНЕНИЕ!")</f>
        <v>O K</v>
      </c>
      <c r="N150" s="97"/>
      <c r="O150" s="490" t="str">
        <f>+IF(+O153=0,"O K","НЕРАВНЕНИЕ!")</f>
        <v>O K</v>
      </c>
      <c r="P150" s="400" t="str">
        <f>+IF(+P153=0,"O K","НЕРАВНЕНИЕ!")</f>
        <v>O K</v>
      </c>
      <c r="Q150" s="10"/>
      <c r="R150" s="219"/>
      <c r="S150" s="219"/>
      <c r="T150" s="219"/>
      <c r="U150" s="10"/>
      <c r="AA150" s="4"/>
    </row>
    <row r="151" spans="1:29" s="3" customFormat="1" ht="15.75" customHeight="1" thickBot="1" x14ac:dyDescent="0.3">
      <c r="A151" s="10"/>
      <c r="B151" s="475" t="s">
        <v>274</v>
      </c>
      <c r="C151" s="476"/>
      <c r="D151" s="477"/>
      <c r="E151" s="95"/>
      <c r="F151" s="486" t="str">
        <f>+IF(+F154=0,"O K","НЕРАВНЕНИЕ!")</f>
        <v>O K</v>
      </c>
      <c r="G151" s="487" t="str">
        <f>+IF(+G154=0,"O K","НЕРАВНЕНИЕ!")</f>
        <v>O K</v>
      </c>
      <c r="H151" s="95"/>
      <c r="I151" s="482" t="str">
        <f>+IF(+I154=0,"O K","НЕРАВНЕНИЕ!")</f>
        <v>O K</v>
      </c>
      <c r="J151" s="483" t="str">
        <f>+IF(+J154=0,"O K","НЕРАВНЕНИЕ!")</f>
        <v>O K</v>
      </c>
      <c r="K151" s="96"/>
      <c r="L151" s="478" t="str">
        <f>+IF(+L154=0,"O K","НЕРАВНЕНИЕ!")</f>
        <v>O K</v>
      </c>
      <c r="M151" s="479" t="str">
        <f>+IF(+M154=0,"O K","НЕРАВНЕНИЕ!")</f>
        <v>O K</v>
      </c>
      <c r="N151" s="97"/>
      <c r="O151" s="491" t="str">
        <f>+IF(+O154=0,"O K","НЕРАВНЕНИЕ!")</f>
        <v>O K</v>
      </c>
      <c r="P151" s="401" t="str">
        <f>+IF(+P154=0,"O K","НЕРАВНЕНИЕ!")</f>
        <v>O K</v>
      </c>
      <c r="Q151" s="10"/>
      <c r="R151" s="219"/>
      <c r="S151" s="219"/>
      <c r="T151" s="219"/>
      <c r="U151" s="10"/>
      <c r="AA151" s="4"/>
    </row>
    <row r="152" spans="1:29" s="3" customFormat="1" ht="13.5" thickBot="1" x14ac:dyDescent="0.25">
      <c r="A152" s="10"/>
      <c r="B152" s="10"/>
      <c r="C152" s="10"/>
      <c r="D152" s="10"/>
      <c r="E152" s="97"/>
      <c r="F152" s="97"/>
      <c r="G152" s="97"/>
      <c r="H152" s="97"/>
      <c r="I152" s="97"/>
      <c r="J152" s="99"/>
      <c r="K152" s="97"/>
      <c r="L152" s="99"/>
      <c r="M152" s="99"/>
      <c r="N152" s="97"/>
      <c r="O152" s="97"/>
      <c r="P152" s="99"/>
      <c r="Q152" s="10"/>
      <c r="R152" s="218"/>
      <c r="S152" s="218"/>
      <c r="T152" s="218"/>
      <c r="U152" s="10"/>
      <c r="AA152" s="4"/>
    </row>
    <row r="153" spans="1:29" s="3" customFormat="1" ht="15.75" x14ac:dyDescent="0.25">
      <c r="A153" s="10"/>
      <c r="B153" s="475" t="s">
        <v>271</v>
      </c>
      <c r="C153" s="476"/>
      <c r="D153" s="477"/>
      <c r="E153" s="95"/>
      <c r="F153" s="488">
        <f>+ROUND(+F85+F86,0)</f>
        <v>0</v>
      </c>
      <c r="G153" s="489">
        <f>+ROUND(+G85+G86,0)</f>
        <v>0</v>
      </c>
      <c r="H153" s="95"/>
      <c r="I153" s="484">
        <f>+ROUND(+I85+I86,0)</f>
        <v>0</v>
      </c>
      <c r="J153" s="485">
        <f>+ROUND(+J85+J86,0)</f>
        <v>0</v>
      </c>
      <c r="K153" s="96"/>
      <c r="L153" s="480">
        <f>+ROUND(+L85+L86,0)</f>
        <v>0</v>
      </c>
      <c r="M153" s="481">
        <f>+ROUND(+M85+M86,0)</f>
        <v>0</v>
      </c>
      <c r="N153" s="97"/>
      <c r="O153" s="492">
        <f>+ROUND(+O85+O86,0)</f>
        <v>0</v>
      </c>
      <c r="P153" s="400">
        <f>+ROUND(+P85+P86,0)</f>
        <v>0</v>
      </c>
      <c r="Q153" s="10"/>
      <c r="R153" s="218"/>
      <c r="S153" s="218"/>
      <c r="T153" s="218"/>
      <c r="U153" s="10"/>
      <c r="AA153" s="4"/>
    </row>
    <row r="154" spans="1:29" s="3" customFormat="1" ht="16.5" thickBot="1" x14ac:dyDescent="0.3">
      <c r="A154" s="10"/>
      <c r="B154" s="475" t="s">
        <v>272</v>
      </c>
      <c r="C154" s="476"/>
      <c r="D154" s="477"/>
      <c r="E154" s="95"/>
      <c r="F154" s="488">
        <f>ROUND(SUM(+F85+F103+F122+F129+F131+F132)-F133,0)</f>
        <v>0</v>
      </c>
      <c r="G154" s="489">
        <f>ROUND(SUM(+G85+G103+G122+G129+G131+G132)-G133,0)</f>
        <v>0</v>
      </c>
      <c r="H154" s="95"/>
      <c r="I154" s="484">
        <f>ROUND(SUM(+I85+I103+I122+I129+I131+I132)-I133,0)</f>
        <v>0</v>
      </c>
      <c r="J154" s="485">
        <f>ROUND(SUM(+J85+J103+J122+J129+J131+J132)-J133,0)</f>
        <v>0</v>
      </c>
      <c r="K154" s="96"/>
      <c r="L154" s="480">
        <f>ROUND(SUM(+L85+L103+L122+L129+L131+L132)-L133,0)</f>
        <v>0</v>
      </c>
      <c r="M154" s="481">
        <f>ROUND(SUM(+M85+M103+M122+M129+M131+M132)-M133,0)</f>
        <v>0</v>
      </c>
      <c r="N154" s="97"/>
      <c r="O154" s="493">
        <f>ROUND(SUM(+O85+O103+O122+O129+O131+O132)-O133,0)</f>
        <v>0</v>
      </c>
      <c r="P154" s="401">
        <f>ROUND(SUM(+P85+P103+P122+P129+P131+P132)-P133,0)</f>
        <v>0</v>
      </c>
      <c r="Q154" s="10"/>
      <c r="R154" s="218"/>
      <c r="S154" s="218"/>
      <c r="T154" s="218"/>
      <c r="U154" s="10"/>
      <c r="AA154" s="4"/>
    </row>
    <row r="155" spans="1:29" s="3" customFormat="1" ht="13.5" thickBot="1" x14ac:dyDescent="0.25">
      <c r="A155" s="10"/>
      <c r="B155" s="10"/>
      <c r="C155" s="10"/>
      <c r="D155" s="10"/>
      <c r="E155" s="10"/>
      <c r="F155" s="11"/>
      <c r="G155" s="11"/>
      <c r="H155" s="10"/>
      <c r="I155" s="11"/>
      <c r="J155" s="11"/>
      <c r="K155" s="10"/>
      <c r="L155" s="11"/>
      <c r="M155" s="11"/>
      <c r="N155" s="10"/>
      <c r="O155" s="11"/>
      <c r="P155" s="11"/>
      <c r="Q155" s="10"/>
      <c r="R155" s="218"/>
      <c r="S155" s="218"/>
      <c r="T155" s="218"/>
      <c r="U155" s="10"/>
      <c r="AA155" s="4"/>
    </row>
    <row r="156" spans="1:29" s="3" customFormat="1" ht="18" customHeight="1" x14ac:dyDescent="0.25">
      <c r="A156" s="111"/>
      <c r="B156" s="184" t="s">
        <v>308</v>
      </c>
      <c r="C156" s="187"/>
      <c r="D156" s="112"/>
      <c r="E156" s="10"/>
      <c r="F156" s="109">
        <f>+IF(AND(+(F84-F128)&lt;&gt;0,+'Cash-Flow-2025-Leva'!F85+'Cash-Flow-2025-Leva'!F86=0),+(F84-F128),0)</f>
        <v>0</v>
      </c>
      <c r="G156" s="108">
        <f>+IF(AND(+(G84-G128)&lt;&gt;0,+'Cash-Flow-2025-Leva'!G85+'Cash-Flow-2025-Leva'!G86=0),+(G84-G128),0)</f>
        <v>0</v>
      </c>
      <c r="H156" s="10"/>
      <c r="I156" s="109">
        <f>+IF(AND(+(I84-I128)&lt;&gt;0,+'Cash-Flow-2025-Leva'!I85+'Cash-Flow-2025-Leva'!I86=0),+(I84-I128),0)</f>
        <v>0</v>
      </c>
      <c r="J156" s="108">
        <f>+IF(AND(+(J84-J128)&lt;&gt;0,+'Cash-Flow-2025-Leva'!J85+'Cash-Flow-2025-Leva'!J86=0),+(J84-J128),0)</f>
        <v>0</v>
      </c>
      <c r="K156" s="10"/>
      <c r="L156" s="109">
        <f>+IF(AND(+(L84-L128)&lt;&gt;0,+'Cash-Flow-2025-Leva'!L85+'Cash-Flow-2025-Leva'!L86=0),+(L84-L128),0)</f>
        <v>0</v>
      </c>
      <c r="M156" s="108">
        <f>+IF(AND(+(M84-M128)&lt;&gt;0,+'Cash-Flow-2025-Leva'!M85+'Cash-Flow-2025-Leva'!M86=0),+(M84-M128),0)</f>
        <v>0</v>
      </c>
      <c r="N156" s="10"/>
      <c r="O156" s="494">
        <f>+IF(AND(+(O84-O128)&lt;&gt;0,+'Cash-Flow-2025-Leva'!O85+'Cash-Flow-2025-Leva'!O86=0),+(O84-O128),0)</f>
        <v>0</v>
      </c>
      <c r="P156" s="495">
        <f>+IF(AND(+(P84-P128)&lt;&gt;0,+'Cash-Flow-2025-Leva'!P85+'Cash-Flow-2025-Leva'!P86=0),+(P84-P128),0)</f>
        <v>0</v>
      </c>
      <c r="Q156" s="10"/>
      <c r="R156" s="218"/>
      <c r="S156" s="218"/>
      <c r="T156" s="218"/>
      <c r="U156" s="10"/>
      <c r="AA156" s="4"/>
    </row>
    <row r="157" spans="1:29" s="3" customFormat="1" ht="18" customHeight="1" thickBot="1" x14ac:dyDescent="0.3">
      <c r="A157" s="453" t="s">
        <v>307</v>
      </c>
      <c r="B157" s="183"/>
      <c r="C157" s="183"/>
      <c r="D157" s="113"/>
      <c r="E157" s="10"/>
      <c r="F157" s="343"/>
      <c r="G157" s="110"/>
      <c r="H157" s="10"/>
      <c r="I157" s="343"/>
      <c r="J157" s="110"/>
      <c r="K157" s="10"/>
      <c r="L157" s="343"/>
      <c r="M157" s="110"/>
      <c r="N157" s="10"/>
      <c r="O157" s="496"/>
      <c r="P157" s="497"/>
      <c r="Q157" s="10"/>
      <c r="R157" s="218"/>
      <c r="S157" s="218"/>
      <c r="T157" s="218"/>
      <c r="U157" s="10"/>
      <c r="AA157" s="4"/>
    </row>
    <row r="158" spans="1:29" s="3" customFormat="1" ht="12.75" x14ac:dyDescent="0.2">
      <c r="A158" s="10"/>
      <c r="B158" s="10"/>
      <c r="C158" s="10"/>
      <c r="D158" s="10"/>
      <c r="E158" s="10"/>
      <c r="F158" s="11"/>
      <c r="G158" s="11"/>
      <c r="H158" s="10"/>
      <c r="I158" s="11"/>
      <c r="J158" s="11"/>
      <c r="K158" s="10"/>
      <c r="L158" s="11"/>
      <c r="M158" s="11"/>
      <c r="N158" s="10"/>
      <c r="O158" s="11"/>
      <c r="P158" s="11"/>
      <c r="Q158" s="10"/>
      <c r="R158" s="218"/>
      <c r="S158" s="218"/>
      <c r="T158" s="218"/>
      <c r="U158" s="10"/>
      <c r="AA158" s="4"/>
    </row>
    <row r="159" spans="1:29" s="3" customFormat="1" ht="12.75" x14ac:dyDescent="0.2">
      <c r="A159" s="10"/>
      <c r="B159" s="10"/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0"/>
      <c r="R159" s="218"/>
      <c r="S159" s="218"/>
      <c r="T159" s="218"/>
      <c r="U159" s="10"/>
      <c r="AA159" s="4"/>
    </row>
    <row r="160" spans="1:29" s="3" customFormat="1" ht="12.75" x14ac:dyDescent="0.2">
      <c r="A160" s="10"/>
      <c r="B160" s="10"/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0"/>
      <c r="R160" s="218"/>
      <c r="S160" s="218"/>
      <c r="T160" s="218"/>
      <c r="U160" s="10"/>
      <c r="AA160" s="4"/>
    </row>
    <row r="161" spans="1:27" s="3" customFormat="1" ht="12.75" x14ac:dyDescent="0.2">
      <c r="A161" s="10"/>
      <c r="B161" s="10"/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0"/>
      <c r="R161" s="218"/>
      <c r="S161" s="218"/>
      <c r="T161" s="218"/>
      <c r="U161" s="10"/>
      <c r="AA161" s="4"/>
    </row>
    <row r="162" spans="1:27" s="3" customFormat="1" ht="12.75" x14ac:dyDescent="0.2">
      <c r="A162" s="10"/>
      <c r="B162" s="10"/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0"/>
      <c r="R162" s="218"/>
      <c r="S162" s="218"/>
      <c r="T162" s="218"/>
      <c r="U162" s="10"/>
      <c r="AA162" s="4"/>
    </row>
    <row r="163" spans="1:27" s="3" customFormat="1" ht="12.75" x14ac:dyDescent="0.2">
      <c r="A163" s="10"/>
      <c r="B163" s="10"/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0"/>
      <c r="R163" s="218"/>
      <c r="S163" s="218"/>
      <c r="T163" s="218"/>
      <c r="U163" s="10"/>
      <c r="AA163" s="4"/>
    </row>
    <row r="164" spans="1:27" s="3" customFormat="1" ht="12.75" x14ac:dyDescent="0.2">
      <c r="A164" s="10"/>
      <c r="B164" s="10"/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0"/>
      <c r="R164" s="218"/>
      <c r="S164" s="218"/>
      <c r="T164" s="218"/>
      <c r="U164" s="10"/>
      <c r="AA164" s="4"/>
    </row>
    <row r="165" spans="1:27" s="3" customFormat="1" ht="12.75" x14ac:dyDescent="0.2">
      <c r="A165" s="10"/>
      <c r="B165" s="10"/>
      <c r="C165" s="10"/>
      <c r="D165" s="10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0"/>
      <c r="R165" s="218"/>
      <c r="S165" s="218"/>
      <c r="T165" s="218"/>
      <c r="U165" s="10"/>
      <c r="AA165" s="4"/>
    </row>
    <row r="166" spans="1:27" s="3" customFormat="1" ht="12.75" x14ac:dyDescent="0.2">
      <c r="A166" s="10"/>
      <c r="B166" s="10"/>
      <c r="C166" s="10"/>
      <c r="D166" s="10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0"/>
      <c r="R166" s="218"/>
      <c r="S166" s="218"/>
      <c r="T166" s="218"/>
      <c r="U166" s="10"/>
      <c r="AA166" s="4"/>
    </row>
    <row r="167" spans="1:27" s="3" customFormat="1" ht="12.75" x14ac:dyDescent="0.2">
      <c r="A167" s="10"/>
      <c r="B167" s="10"/>
      <c r="C167" s="10"/>
      <c r="D167" s="10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0"/>
      <c r="R167" s="218"/>
      <c r="S167" s="218"/>
      <c r="T167" s="218"/>
      <c r="U167" s="10"/>
      <c r="AA167" s="4"/>
    </row>
    <row r="168" spans="1:27" s="3" customFormat="1" ht="12.75" x14ac:dyDescent="0.2">
      <c r="A168" s="10"/>
      <c r="B168" s="10"/>
      <c r="C168" s="10"/>
      <c r="D168" s="10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0"/>
      <c r="R168" s="218"/>
      <c r="S168" s="218"/>
      <c r="T168" s="218"/>
      <c r="U168" s="10"/>
      <c r="AA168" s="4"/>
    </row>
    <row r="169" spans="1:27" s="3" customFormat="1" ht="12.75" x14ac:dyDescent="0.2">
      <c r="A169" s="10"/>
      <c r="B169" s="10"/>
      <c r="C169" s="10"/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0"/>
      <c r="R169" s="218"/>
      <c r="S169" s="218"/>
      <c r="T169" s="218"/>
      <c r="U169" s="10"/>
      <c r="AA169" s="4"/>
    </row>
    <row r="170" spans="1:27" s="3" customFormat="1" ht="12.75" x14ac:dyDescent="0.2">
      <c r="A170" s="10"/>
      <c r="B170" s="10"/>
      <c r="C170" s="10"/>
      <c r="D170" s="10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0"/>
      <c r="R170" s="218"/>
      <c r="S170" s="218"/>
      <c r="T170" s="218"/>
      <c r="U170" s="10"/>
      <c r="AA170" s="4"/>
    </row>
    <row r="171" spans="1:27" s="3" customFormat="1" ht="12.75" x14ac:dyDescent="0.2">
      <c r="A171" s="10"/>
      <c r="B171" s="10"/>
      <c r="C171" s="10"/>
      <c r="D171" s="10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0"/>
      <c r="R171" s="218"/>
      <c r="S171" s="218"/>
      <c r="T171" s="218"/>
      <c r="U171" s="10"/>
      <c r="AA171" s="4"/>
    </row>
    <row r="172" spans="1:27" s="3" customFormat="1" ht="12.75" x14ac:dyDescent="0.2">
      <c r="A172" s="10"/>
      <c r="B172" s="10"/>
      <c r="C172" s="10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0"/>
      <c r="R172" s="218"/>
      <c r="S172" s="218"/>
      <c r="T172" s="218"/>
      <c r="U172" s="10"/>
      <c r="AA172" s="4"/>
    </row>
    <row r="173" spans="1:27" s="3" customFormat="1" ht="12.75" x14ac:dyDescent="0.2">
      <c r="A173" s="10"/>
      <c r="B173" s="10"/>
      <c r="C173" s="10"/>
      <c r="D173" s="10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0"/>
      <c r="R173" s="218"/>
      <c r="S173" s="218"/>
      <c r="T173" s="218"/>
      <c r="U173" s="10"/>
      <c r="AA173" s="4"/>
    </row>
    <row r="174" spans="1:27" s="3" customFormat="1" ht="12.75" x14ac:dyDescent="0.2">
      <c r="A174" s="10"/>
      <c r="B174" s="10"/>
      <c r="C174" s="10"/>
      <c r="D174" s="10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0"/>
      <c r="R174" s="218"/>
      <c r="S174" s="218"/>
      <c r="T174" s="218"/>
      <c r="U174" s="10"/>
      <c r="AA174" s="4"/>
    </row>
    <row r="175" spans="1:27" s="3" customFormat="1" ht="12.75" x14ac:dyDescent="0.2">
      <c r="A175" s="10"/>
      <c r="B175" s="10"/>
      <c r="C175" s="10"/>
      <c r="D175" s="10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0"/>
      <c r="R175" s="218"/>
      <c r="S175" s="218"/>
      <c r="T175" s="218"/>
      <c r="U175" s="10"/>
      <c r="AA175" s="4"/>
    </row>
    <row r="176" spans="1:27" s="3" customFormat="1" ht="12.75" x14ac:dyDescent="0.2">
      <c r="A176" s="10"/>
      <c r="B176" s="10"/>
      <c r="C176" s="10"/>
      <c r="D176" s="10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0"/>
      <c r="R176" s="218"/>
      <c r="S176" s="218"/>
      <c r="T176" s="218"/>
      <c r="U176" s="10"/>
      <c r="AA176" s="4"/>
    </row>
    <row r="177" spans="1:27" s="3" customFormat="1" ht="12.75" x14ac:dyDescent="0.2">
      <c r="A177" s="10"/>
      <c r="B177" s="10"/>
      <c r="C177" s="10"/>
      <c r="D177" s="10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0"/>
      <c r="R177" s="218"/>
      <c r="S177" s="218"/>
      <c r="T177" s="218"/>
      <c r="U177" s="10"/>
      <c r="AA177" s="4"/>
    </row>
    <row r="178" spans="1:27" s="3" customFormat="1" ht="12.75" x14ac:dyDescent="0.2">
      <c r="A178" s="10"/>
      <c r="B178" s="10"/>
      <c r="C178" s="10"/>
      <c r="D178" s="10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0"/>
      <c r="R178" s="218"/>
      <c r="S178" s="218"/>
      <c r="T178" s="218"/>
      <c r="U178" s="10"/>
      <c r="AA178" s="4"/>
    </row>
    <row r="179" spans="1:27" s="3" customFormat="1" ht="12.75" x14ac:dyDescent="0.2">
      <c r="A179" s="10"/>
      <c r="B179" s="10"/>
      <c r="C179" s="10"/>
      <c r="D179" s="10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0"/>
      <c r="R179" s="218"/>
      <c r="S179" s="218"/>
      <c r="T179" s="218"/>
      <c r="U179" s="10"/>
      <c r="AA179" s="4"/>
    </row>
    <row r="180" spans="1:27" s="3" customFormat="1" ht="12.75" x14ac:dyDescent="0.2">
      <c r="A180" s="10"/>
      <c r="B180" s="10"/>
      <c r="C180" s="10"/>
      <c r="D180" s="10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0"/>
      <c r="R180" s="218"/>
      <c r="S180" s="218"/>
      <c r="T180" s="218"/>
      <c r="U180" s="10"/>
      <c r="AA180" s="4"/>
    </row>
    <row r="181" spans="1:27" s="3" customFormat="1" ht="12.75" x14ac:dyDescent="0.2">
      <c r="A181" s="10"/>
      <c r="B181" s="10"/>
      <c r="C181" s="10"/>
      <c r="D181" s="10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0"/>
      <c r="R181" s="218"/>
      <c r="S181" s="218"/>
      <c r="T181" s="218"/>
      <c r="U181" s="10"/>
      <c r="AA181" s="4"/>
    </row>
    <row r="182" spans="1:27" s="3" customFormat="1" ht="12.75" x14ac:dyDescent="0.2">
      <c r="A182" s="10"/>
      <c r="B182" s="10"/>
      <c r="C182" s="10"/>
      <c r="D182" s="10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0"/>
      <c r="R182" s="218"/>
      <c r="S182" s="218"/>
      <c r="T182" s="218"/>
      <c r="U182" s="10"/>
      <c r="AA182" s="4"/>
    </row>
    <row r="183" spans="1:27" s="3" customFormat="1" ht="12.75" x14ac:dyDescent="0.2">
      <c r="A183" s="10"/>
      <c r="B183" s="10"/>
      <c r="C183" s="10"/>
      <c r="D183" s="10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0"/>
      <c r="R183" s="218"/>
      <c r="S183" s="218"/>
      <c r="T183" s="218"/>
      <c r="U183" s="10"/>
      <c r="AA183" s="4"/>
    </row>
    <row r="184" spans="1:27" s="3" customFormat="1" ht="12.75" x14ac:dyDescent="0.2">
      <c r="A184" s="10"/>
      <c r="B184" s="10"/>
      <c r="C184" s="10"/>
      <c r="D184" s="10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0"/>
      <c r="R184" s="218"/>
      <c r="S184" s="218"/>
      <c r="T184" s="218"/>
      <c r="U184" s="10"/>
      <c r="AA184" s="4"/>
    </row>
    <row r="185" spans="1:27" s="3" customFormat="1" ht="12.75" x14ac:dyDescent="0.2">
      <c r="A185" s="10"/>
      <c r="B185" s="10"/>
      <c r="C185" s="10"/>
      <c r="D185" s="10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0"/>
      <c r="R185" s="218"/>
      <c r="S185" s="218"/>
      <c r="T185" s="218"/>
      <c r="U185" s="10"/>
      <c r="AA185" s="4"/>
    </row>
    <row r="186" spans="1:27" s="3" customFormat="1" ht="12.75" x14ac:dyDescent="0.2">
      <c r="A186" s="10"/>
      <c r="B186" s="10"/>
      <c r="C186" s="10"/>
      <c r="D186" s="10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0"/>
      <c r="R186" s="218"/>
      <c r="S186" s="218"/>
      <c r="T186" s="218"/>
      <c r="U186" s="10"/>
      <c r="AA186" s="4"/>
    </row>
    <row r="187" spans="1:27" s="3" customFormat="1" ht="12.75" x14ac:dyDescent="0.2">
      <c r="A187" s="10"/>
      <c r="B187" s="10"/>
      <c r="C187" s="10"/>
      <c r="D187" s="10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0"/>
      <c r="R187" s="218"/>
      <c r="S187" s="218"/>
      <c r="T187" s="218"/>
      <c r="U187" s="10"/>
      <c r="AA187" s="4"/>
    </row>
    <row r="188" spans="1:27" s="3" customFormat="1" ht="12.75" x14ac:dyDescent="0.2">
      <c r="A188" s="10"/>
      <c r="B188" s="10"/>
      <c r="C188" s="10"/>
      <c r="D188" s="10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0"/>
      <c r="R188" s="218"/>
      <c r="S188" s="218"/>
      <c r="T188" s="218"/>
      <c r="U188" s="10"/>
      <c r="AA188" s="4"/>
    </row>
    <row r="189" spans="1:27" s="3" customFormat="1" ht="12.75" x14ac:dyDescent="0.2">
      <c r="A189" s="10"/>
      <c r="B189" s="10"/>
      <c r="C189" s="10"/>
      <c r="D189" s="10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0"/>
      <c r="R189" s="218"/>
      <c r="S189" s="218"/>
      <c r="T189" s="218"/>
      <c r="U189" s="10"/>
      <c r="AA189" s="4"/>
    </row>
    <row r="190" spans="1:27" s="3" customFormat="1" ht="12.75" x14ac:dyDescent="0.2">
      <c r="A190" s="10"/>
      <c r="B190" s="10"/>
      <c r="C190" s="10"/>
      <c r="D190" s="10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0"/>
      <c r="R190" s="218"/>
      <c r="S190" s="218"/>
      <c r="T190" s="218"/>
      <c r="U190" s="10"/>
      <c r="AA190" s="4"/>
    </row>
    <row r="191" spans="1:27" s="3" customFormat="1" ht="12.75" x14ac:dyDescent="0.2">
      <c r="A191" s="10"/>
      <c r="B191" s="10"/>
      <c r="C191" s="10"/>
      <c r="D191" s="10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0"/>
      <c r="R191" s="218"/>
      <c r="S191" s="218"/>
      <c r="T191" s="218"/>
      <c r="U191" s="10"/>
      <c r="AA191" s="4"/>
    </row>
    <row r="192" spans="1:27" s="3" customFormat="1" ht="12.75" x14ac:dyDescent="0.2">
      <c r="A192" s="10"/>
      <c r="B192" s="10"/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0"/>
      <c r="R192" s="218"/>
      <c r="S192" s="218"/>
      <c r="T192" s="218"/>
      <c r="U192" s="10"/>
      <c r="AA192" s="4"/>
    </row>
    <row r="193" spans="1:27" s="3" customFormat="1" ht="12.75" x14ac:dyDescent="0.2">
      <c r="A193" s="10"/>
      <c r="B193" s="10"/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0"/>
      <c r="R193" s="218"/>
      <c r="S193" s="218"/>
      <c r="T193" s="218"/>
      <c r="U193" s="10"/>
      <c r="AA193" s="4"/>
    </row>
    <row r="194" spans="1:27" s="3" customFormat="1" ht="12.75" x14ac:dyDescent="0.2">
      <c r="A194" s="10"/>
      <c r="B194" s="10"/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0"/>
      <c r="R194" s="218"/>
      <c r="S194" s="218"/>
      <c r="T194" s="218"/>
      <c r="U194" s="10"/>
      <c r="AA194" s="4"/>
    </row>
    <row r="195" spans="1:27" s="3" customFormat="1" ht="12.75" x14ac:dyDescent="0.2">
      <c r="A195" s="10"/>
      <c r="B195" s="10"/>
      <c r="C195" s="10"/>
      <c r="D195" s="10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0"/>
      <c r="R195" s="218"/>
      <c r="S195" s="218"/>
      <c r="T195" s="218"/>
      <c r="U195" s="10"/>
      <c r="AA195" s="4"/>
    </row>
    <row r="196" spans="1:27" s="3" customFormat="1" ht="12.75" x14ac:dyDescent="0.2">
      <c r="A196" s="10"/>
      <c r="B196" s="10"/>
      <c r="C196" s="10"/>
      <c r="D196" s="10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0"/>
      <c r="R196" s="218"/>
      <c r="S196" s="218"/>
      <c r="T196" s="218"/>
      <c r="U196" s="10"/>
      <c r="AA196" s="4"/>
    </row>
    <row r="197" spans="1:27" s="3" customFormat="1" ht="12.75" x14ac:dyDescent="0.2">
      <c r="A197" s="10"/>
      <c r="B197" s="10"/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0"/>
      <c r="R197" s="218"/>
      <c r="S197" s="218"/>
      <c r="T197" s="218"/>
      <c r="U197" s="10"/>
      <c r="AA197" s="4"/>
    </row>
    <row r="198" spans="1:27" s="3" customFormat="1" ht="12.75" x14ac:dyDescent="0.2">
      <c r="A198" s="10"/>
      <c r="B198" s="10"/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0"/>
      <c r="R198" s="218"/>
      <c r="S198" s="218"/>
      <c r="T198" s="218"/>
      <c r="U198" s="10"/>
      <c r="AA198" s="4"/>
    </row>
    <row r="199" spans="1:27" s="3" customFormat="1" ht="12.75" x14ac:dyDescent="0.2">
      <c r="A199" s="10"/>
      <c r="B199" s="10"/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0"/>
      <c r="R199" s="220"/>
      <c r="S199" s="220"/>
      <c r="T199" s="220"/>
      <c r="U199" s="10"/>
      <c r="AA199" s="4"/>
    </row>
    <row r="200" spans="1:27" s="3" customFormat="1" ht="12.75" x14ac:dyDescent="0.2">
      <c r="A200" s="10"/>
      <c r="B200" s="10"/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0"/>
      <c r="R200" s="220"/>
      <c r="S200" s="220"/>
      <c r="T200" s="220"/>
      <c r="U200" s="10"/>
      <c r="AA200" s="4"/>
    </row>
    <row r="201" spans="1:27" s="3" customFormat="1" ht="12.75" x14ac:dyDescent="0.2">
      <c r="A201" s="10"/>
      <c r="B201" s="10"/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0"/>
      <c r="R201" s="220"/>
      <c r="S201" s="220"/>
      <c r="T201" s="220"/>
      <c r="U201" s="10"/>
      <c r="AA201" s="4"/>
    </row>
    <row r="202" spans="1:27" s="3" customFormat="1" ht="12.75" x14ac:dyDescent="0.2">
      <c r="A202" s="10"/>
      <c r="B202" s="10"/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0"/>
      <c r="R202" s="220"/>
      <c r="S202" s="220"/>
      <c r="T202" s="220"/>
      <c r="U202" s="10"/>
      <c r="AA202" s="4"/>
    </row>
    <row r="203" spans="1:27" s="3" customFormat="1" ht="12.75" x14ac:dyDescent="0.2">
      <c r="A203" s="10"/>
      <c r="B203" s="10"/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0"/>
      <c r="R203" s="220"/>
      <c r="S203" s="220"/>
      <c r="T203" s="220"/>
      <c r="U203" s="10"/>
      <c r="AA203" s="4"/>
    </row>
    <row r="204" spans="1:27" s="3" customFormat="1" ht="12.75" x14ac:dyDescent="0.2">
      <c r="A204" s="10"/>
      <c r="B204" s="10"/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0"/>
      <c r="R204" s="220"/>
      <c r="S204" s="220"/>
      <c r="T204" s="220"/>
      <c r="U204" s="10"/>
      <c r="AA204" s="4"/>
    </row>
    <row r="205" spans="1:27" s="3" customFormat="1" ht="12.75" x14ac:dyDescent="0.2">
      <c r="A205" s="10"/>
      <c r="B205" s="10"/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0"/>
      <c r="R205" s="220"/>
      <c r="S205" s="220"/>
      <c r="T205" s="220"/>
      <c r="U205" s="10"/>
      <c r="AA205" s="4"/>
    </row>
    <row r="206" spans="1:27" s="3" customFormat="1" ht="12.75" x14ac:dyDescent="0.2">
      <c r="A206" s="10"/>
      <c r="B206" s="10"/>
      <c r="C206" s="10"/>
      <c r="D206" s="10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0"/>
      <c r="R206" s="220"/>
      <c r="S206" s="220"/>
      <c r="T206" s="220"/>
      <c r="U206" s="10"/>
      <c r="AA206" s="4"/>
    </row>
    <row r="207" spans="1:27" s="3" customFormat="1" ht="12.75" x14ac:dyDescent="0.2">
      <c r="A207" s="10"/>
      <c r="B207" s="10"/>
      <c r="C207" s="10"/>
      <c r="D207" s="10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0"/>
      <c r="R207" s="220"/>
      <c r="S207" s="220"/>
      <c r="T207" s="220"/>
      <c r="U207" s="10"/>
      <c r="AA207" s="4"/>
    </row>
    <row r="208" spans="1:27" s="3" customFormat="1" ht="12.75" x14ac:dyDescent="0.2">
      <c r="A208" s="10"/>
      <c r="B208" s="10"/>
      <c r="C208" s="10"/>
      <c r="D208" s="10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0"/>
      <c r="R208" s="220"/>
      <c r="S208" s="220"/>
      <c r="T208" s="220"/>
      <c r="U208" s="10"/>
      <c r="AA208" s="4"/>
    </row>
    <row r="209" spans="1:27" s="3" customFormat="1" ht="12.75" x14ac:dyDescent="0.2">
      <c r="A209" s="10"/>
      <c r="B209" s="10"/>
      <c r="C209" s="10"/>
      <c r="D209" s="10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0"/>
      <c r="R209" s="220"/>
      <c r="S209" s="220"/>
      <c r="T209" s="220"/>
      <c r="U209" s="10"/>
      <c r="AA209" s="4"/>
    </row>
    <row r="210" spans="1:27" s="3" customFormat="1" ht="12.75" x14ac:dyDescent="0.2">
      <c r="A210" s="10"/>
      <c r="B210" s="10"/>
      <c r="C210" s="10"/>
      <c r="D210" s="10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0"/>
      <c r="R210" s="220"/>
      <c r="S210" s="220"/>
      <c r="T210" s="220"/>
      <c r="U210" s="10"/>
      <c r="AA210" s="4"/>
    </row>
    <row r="211" spans="1:27" s="3" customFormat="1" ht="12.75" x14ac:dyDescent="0.2">
      <c r="A211" s="10"/>
      <c r="B211" s="10"/>
      <c r="C211" s="10"/>
      <c r="D211" s="10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0"/>
      <c r="R211" s="220"/>
      <c r="S211" s="220"/>
      <c r="T211" s="220"/>
      <c r="U211" s="10"/>
      <c r="AA211" s="4"/>
    </row>
    <row r="212" spans="1:27" s="3" customFormat="1" ht="12.75" x14ac:dyDescent="0.2">
      <c r="A212" s="10"/>
      <c r="B212" s="10"/>
      <c r="C212" s="10"/>
      <c r="D212" s="10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0"/>
      <c r="R212" s="220"/>
      <c r="S212" s="220"/>
      <c r="T212" s="220"/>
      <c r="U212" s="10"/>
      <c r="AA212" s="4"/>
    </row>
    <row r="213" spans="1:27" s="3" customFormat="1" ht="12.75" x14ac:dyDescent="0.2">
      <c r="A213" s="10"/>
      <c r="B213" s="10"/>
      <c r="C213" s="10"/>
      <c r="D213" s="10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0"/>
      <c r="R213" s="220"/>
      <c r="S213" s="220"/>
      <c r="T213" s="220"/>
      <c r="U213" s="10"/>
      <c r="AA213" s="4"/>
    </row>
    <row r="214" spans="1:27" s="3" customFormat="1" ht="12.75" x14ac:dyDescent="0.2">
      <c r="A214" s="10"/>
      <c r="B214" s="10"/>
      <c r="C214" s="10"/>
      <c r="D214" s="10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0"/>
      <c r="R214" s="220"/>
      <c r="S214" s="220"/>
      <c r="T214" s="220"/>
      <c r="U214" s="10"/>
      <c r="AA214" s="4"/>
    </row>
    <row r="215" spans="1:27" s="3" customFormat="1" ht="12.75" x14ac:dyDescent="0.2">
      <c r="A215" s="10"/>
      <c r="B215" s="10"/>
      <c r="C215" s="10"/>
      <c r="D215" s="10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0"/>
      <c r="R215" s="220"/>
      <c r="S215" s="220"/>
      <c r="T215" s="220"/>
      <c r="U215" s="10"/>
      <c r="AA215" s="4"/>
    </row>
    <row r="216" spans="1:27" s="3" customFormat="1" ht="12.75" x14ac:dyDescent="0.2">
      <c r="A216" s="10"/>
      <c r="B216" s="10"/>
      <c r="C216" s="10"/>
      <c r="D216" s="10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0"/>
      <c r="R216" s="220"/>
      <c r="S216" s="220"/>
      <c r="T216" s="220"/>
      <c r="U216" s="10"/>
      <c r="AA216" s="4"/>
    </row>
    <row r="217" spans="1:27" s="3" customFormat="1" ht="12.75" x14ac:dyDescent="0.2">
      <c r="A217" s="10"/>
      <c r="B217" s="10"/>
      <c r="C217" s="10"/>
      <c r="D217" s="10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0"/>
      <c r="R217" s="220"/>
      <c r="S217" s="220"/>
      <c r="T217" s="220"/>
      <c r="U217" s="10"/>
      <c r="AA217" s="4"/>
    </row>
    <row r="218" spans="1:27" s="3" customFormat="1" ht="12.75" x14ac:dyDescent="0.2">
      <c r="A218" s="10"/>
      <c r="B218" s="10"/>
      <c r="C218" s="10"/>
      <c r="D218" s="10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0"/>
      <c r="R218" s="220"/>
      <c r="S218" s="220"/>
      <c r="T218" s="220"/>
      <c r="U218" s="10"/>
      <c r="AA218" s="4"/>
    </row>
    <row r="219" spans="1:27" s="3" customFormat="1" ht="12.75" x14ac:dyDescent="0.2">
      <c r="A219" s="10"/>
      <c r="B219" s="10"/>
      <c r="C219" s="10"/>
      <c r="D219" s="10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0"/>
      <c r="R219" s="220"/>
      <c r="S219" s="220"/>
      <c r="T219" s="220"/>
      <c r="U219" s="10"/>
      <c r="AA219" s="4"/>
    </row>
    <row r="220" spans="1:27" s="3" customFormat="1" ht="12.75" x14ac:dyDescent="0.2">
      <c r="A220" s="10"/>
      <c r="B220" s="10"/>
      <c r="C220" s="10"/>
      <c r="D220" s="10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0"/>
      <c r="R220" s="220"/>
      <c r="S220" s="220"/>
      <c r="T220" s="220"/>
      <c r="U220" s="10"/>
      <c r="AA220" s="4"/>
    </row>
    <row r="221" spans="1:27" s="3" customFormat="1" ht="12.75" x14ac:dyDescent="0.2">
      <c r="A221" s="10"/>
      <c r="B221" s="10"/>
      <c r="C221" s="10"/>
      <c r="D221" s="10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0"/>
      <c r="R221" s="220"/>
      <c r="S221" s="220"/>
      <c r="T221" s="220"/>
      <c r="U221" s="10"/>
      <c r="AA221" s="4"/>
    </row>
    <row r="222" spans="1:27" s="3" customFormat="1" ht="12.75" x14ac:dyDescent="0.2">
      <c r="A222" s="10"/>
      <c r="B222" s="10"/>
      <c r="C222" s="10"/>
      <c r="D222" s="10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0"/>
      <c r="R222" s="220"/>
      <c r="S222" s="220"/>
      <c r="T222" s="220"/>
      <c r="U222" s="10"/>
      <c r="AA222" s="4"/>
    </row>
  </sheetData>
  <sheetProtection password="889B" sheet="1"/>
  <mergeCells count="17">
    <mergeCell ref="R5:T5"/>
    <mergeCell ref="D6:L6"/>
    <mergeCell ref="R6:T6"/>
    <mergeCell ref="D8:L8"/>
    <mergeCell ref="R8:T8"/>
    <mergeCell ref="B135:D135"/>
    <mergeCell ref="B84:D84"/>
    <mergeCell ref="D5:L5"/>
    <mergeCell ref="B5:C5"/>
    <mergeCell ref="B6:C6"/>
    <mergeCell ref="B1:F1"/>
    <mergeCell ref="I1:J1"/>
    <mergeCell ref="S1:T1"/>
    <mergeCell ref="B2:F2"/>
    <mergeCell ref="B3:F3"/>
    <mergeCell ref="H3:K3"/>
    <mergeCell ref="M3:P3"/>
  </mergeCells>
  <conditionalFormatting sqref="F135:G135 I135:J135 F84:G84 I84:J84 F146:G146 I143:J146 F143:G143">
    <cfRule type="cellIs" dxfId="69" priority="154" stopIfTrue="1" operator="notEqual">
      <formula>0</formula>
    </cfRule>
  </conditionalFormatting>
  <conditionalFormatting sqref="B135 B143:B146">
    <cfRule type="cellIs" dxfId="68" priority="152" stopIfTrue="1" operator="notEqual">
      <formula>0</formula>
    </cfRule>
    <cfRule type="cellIs" dxfId="2" priority="133" operator="equal">
      <formula>0</formula>
    </cfRule>
  </conditionalFormatting>
  <conditionalFormatting sqref="F150:G151">
    <cfRule type="cellIs" dxfId="67" priority="141" stopIfTrue="1" operator="equal">
      <formula>"НЕРАВНЕНИЕ!"</formula>
    </cfRule>
    <cfRule type="cellIs" priority="142" stopIfTrue="1" operator="equal">
      <formula>"НЕРАВНЕНИЕ!"</formula>
    </cfRule>
  </conditionalFormatting>
  <conditionalFormatting sqref="O150:O151 I150:J151">
    <cfRule type="cellIs" dxfId="66" priority="140" stopIfTrue="1" operator="equal">
      <formula>"НЕРАВНЕНИЕ!"</formula>
    </cfRule>
  </conditionalFormatting>
  <conditionalFormatting sqref="L150:L151 N150:N151">
    <cfRule type="cellIs" dxfId="65" priority="139" stopIfTrue="1" operator="equal">
      <formula>"НЕРАВНЕНИЕ!"</formula>
    </cfRule>
  </conditionalFormatting>
  <conditionalFormatting sqref="F153:G154">
    <cfRule type="cellIs" dxfId="64" priority="137" stopIfTrue="1" operator="equal">
      <formula>"НЕРАВНЕНИЕ !"</formula>
    </cfRule>
    <cfRule type="cellIs" priority="138" stopIfTrue="1" operator="equal">
      <formula>"НЕРАВНЕНИЕ !"</formula>
    </cfRule>
  </conditionalFormatting>
  <conditionalFormatting sqref="O153:O154 I153:J154">
    <cfRule type="cellIs" dxfId="63" priority="136" stopIfTrue="1" operator="equal">
      <formula>"НЕРАВНЕНИЕ !"</formula>
    </cfRule>
  </conditionalFormatting>
  <conditionalFormatting sqref="L153:L154 N153:N154">
    <cfRule type="cellIs" dxfId="62" priority="135" stopIfTrue="1" operator="equal">
      <formula>"НЕРАВНЕНИЕ !"</formula>
    </cfRule>
  </conditionalFormatting>
  <conditionalFormatting sqref="L153:L154 O153:O154 F153:G154 I153:J154">
    <cfRule type="cellIs" dxfId="61" priority="134" operator="notEqual">
      <formula>0</formula>
    </cfRule>
  </conditionalFormatting>
  <conditionalFormatting sqref="L84">
    <cfRule type="cellIs" dxfId="60" priority="127" stopIfTrue="1" operator="notEqual">
      <formula>0</formula>
    </cfRule>
  </conditionalFormatting>
  <conditionalFormatting sqref="O84">
    <cfRule type="cellIs" dxfId="59" priority="126" stopIfTrue="1" operator="notEqual">
      <formula>0</formula>
    </cfRule>
  </conditionalFormatting>
  <conditionalFormatting sqref="L135 L143:L146">
    <cfRule type="cellIs" dxfId="58" priority="131" stopIfTrue="1" operator="notEqual">
      <formula>0</formula>
    </cfRule>
  </conditionalFormatting>
  <conditionalFormatting sqref="O135 O143:O146">
    <cfRule type="cellIs" dxfId="57" priority="130" stopIfTrue="1" operator="notEqual">
      <formula>0</formula>
    </cfRule>
  </conditionalFormatting>
  <conditionalFormatting sqref="F156">
    <cfRule type="cellIs" dxfId="56" priority="123" operator="equal">
      <formula>0</formula>
    </cfRule>
  </conditionalFormatting>
  <conditionalFormatting sqref="G156">
    <cfRule type="cellIs" dxfId="55" priority="118" operator="equal">
      <formula>0</formula>
    </cfRule>
  </conditionalFormatting>
  <conditionalFormatting sqref="I156">
    <cfRule type="cellIs" dxfId="54" priority="117" operator="equal">
      <formula>0</formula>
    </cfRule>
  </conditionalFormatting>
  <conditionalFormatting sqref="J156">
    <cfRule type="cellIs" dxfId="53" priority="116" operator="equal">
      <formula>0</formula>
    </cfRule>
  </conditionalFormatting>
  <conditionalFormatting sqref="L156">
    <cfRule type="cellIs" dxfId="52" priority="115" operator="equal">
      <formula>0</formula>
    </cfRule>
  </conditionalFormatting>
  <conditionalFormatting sqref="O156">
    <cfRule type="cellIs" dxfId="51" priority="114" operator="equal">
      <formula>0</formula>
    </cfRule>
  </conditionalFormatting>
  <conditionalFormatting sqref="M135 M84 M143:M146">
    <cfRule type="cellIs" dxfId="50" priority="102" stopIfTrue="1" operator="notEqual">
      <formula>0</formula>
    </cfRule>
  </conditionalFormatting>
  <conditionalFormatting sqref="M150:M151">
    <cfRule type="cellIs" dxfId="49" priority="101" stopIfTrue="1" operator="equal">
      <formula>"НЕРАВНЕНИЕ!"</formula>
    </cfRule>
  </conditionalFormatting>
  <conditionalFormatting sqref="M153:M154">
    <cfRule type="cellIs" dxfId="48" priority="100" stopIfTrue="1" operator="equal">
      <formula>"НЕРАВНЕНИЕ !"</formula>
    </cfRule>
  </conditionalFormatting>
  <conditionalFormatting sqref="M153:M154">
    <cfRule type="cellIs" dxfId="47" priority="99" operator="notEqual">
      <formula>0</formula>
    </cfRule>
  </conditionalFormatting>
  <conditionalFormatting sqref="M156">
    <cfRule type="cellIs" dxfId="46" priority="98" operator="equal">
      <formula>0</formula>
    </cfRule>
  </conditionalFormatting>
  <conditionalFormatting sqref="P135 P84 P143:P146">
    <cfRule type="cellIs" dxfId="45" priority="96" stopIfTrue="1" operator="notEqual">
      <formula>0</formula>
    </cfRule>
  </conditionalFormatting>
  <conditionalFormatting sqref="P150:P151">
    <cfRule type="cellIs" dxfId="44" priority="95" stopIfTrue="1" operator="equal">
      <formula>"НЕРАВНЕНИЕ!"</formula>
    </cfRule>
  </conditionalFormatting>
  <conditionalFormatting sqref="P153:P154">
    <cfRule type="cellIs" dxfId="43" priority="94" stopIfTrue="1" operator="equal">
      <formula>"НЕРАВНЕНИЕ !"</formula>
    </cfRule>
  </conditionalFormatting>
  <conditionalFormatting sqref="P153:P154">
    <cfRule type="cellIs" dxfId="42" priority="93" operator="notEqual">
      <formula>0</formula>
    </cfRule>
  </conditionalFormatting>
  <conditionalFormatting sqref="P156">
    <cfRule type="cellIs" dxfId="41" priority="92" operator="equal">
      <formula>0</formula>
    </cfRule>
  </conditionalFormatting>
  <conditionalFormatting sqref="L147">
    <cfRule type="cellIs" dxfId="40" priority="90" stopIfTrue="1" operator="notEqual">
      <formula>0</formula>
    </cfRule>
  </conditionalFormatting>
  <conditionalFormatting sqref="O147">
    <cfRule type="cellIs" dxfId="39" priority="89" stopIfTrue="1" operator="notEqual">
      <formula>0</formula>
    </cfRule>
  </conditionalFormatting>
  <conditionalFormatting sqref="M147">
    <cfRule type="cellIs" dxfId="38" priority="88" stopIfTrue="1" operator="notEqual">
      <formula>0</formula>
    </cfRule>
  </conditionalFormatting>
  <conditionalFormatting sqref="P147">
    <cfRule type="cellIs" dxfId="37" priority="85" stopIfTrue="1" operator="notEqual">
      <formula>0</formula>
    </cfRule>
  </conditionalFormatting>
  <conditionalFormatting sqref="B1">
    <cfRule type="cellIs" dxfId="36" priority="84" stopIfTrue="1" operator="equal">
      <formula>0</formula>
    </cfRule>
  </conditionalFormatting>
  <conditionalFormatting sqref="B3">
    <cfRule type="cellIs" dxfId="35" priority="83" stopIfTrue="1" operator="equal">
      <formula>0</formula>
    </cfRule>
  </conditionalFormatting>
  <conditionalFormatting sqref="G2:H2">
    <cfRule type="cellIs" dxfId="34" priority="81" operator="equal">
      <formula>"отчетено НЕРАВНЕНИЕ в таблица 'Status'!"</formula>
    </cfRule>
    <cfRule type="cellIs" dxfId="33" priority="82" operator="equal">
      <formula>0</formula>
    </cfRule>
  </conditionalFormatting>
  <conditionalFormatting sqref="J2">
    <cfRule type="cellIs" dxfId="32" priority="80" operator="notEqual">
      <formula>0</formula>
    </cfRule>
  </conditionalFormatting>
  <conditionalFormatting sqref="M2:N2">
    <cfRule type="cellIs" dxfId="31" priority="79" operator="notEqual">
      <formula>0</formula>
    </cfRule>
  </conditionalFormatting>
  <conditionalFormatting sqref="H1">
    <cfRule type="cellIs" dxfId="30" priority="77" operator="equal">
      <formula>"отчетено НЕРАВНЕНИЕ в таблица 'Status'!"</formula>
    </cfRule>
    <cfRule type="cellIs" dxfId="29" priority="78" operator="equal">
      <formula>0</formula>
    </cfRule>
  </conditionalFormatting>
  <conditionalFormatting sqref="K1">
    <cfRule type="cellIs" dxfId="28" priority="76" operator="notEqual">
      <formula>0</formula>
    </cfRule>
  </conditionalFormatting>
  <conditionalFormatting sqref="M1">
    <cfRule type="cellIs" dxfId="27" priority="75" stopIfTrue="1" operator="equal">
      <formula>0</formula>
    </cfRule>
  </conditionalFormatting>
  <conditionalFormatting sqref="N1">
    <cfRule type="cellIs" dxfId="26" priority="74" operator="notEqual">
      <formula>0</formula>
    </cfRule>
  </conditionalFormatting>
  <conditionalFormatting sqref="P1">
    <cfRule type="cellIs" dxfId="25" priority="73" stopIfTrue="1" operator="equal">
      <formula>0</formula>
    </cfRule>
  </conditionalFormatting>
  <conditionalFormatting sqref="S1:T1">
    <cfRule type="cellIs" dxfId="24" priority="69" stopIfTrue="1" operator="between">
      <formula>1000000000000</formula>
      <formula>9999999999999990</formula>
    </cfRule>
    <cfRule type="cellIs" dxfId="23" priority="70" stopIfTrue="1" operator="between">
      <formula>10000000000</formula>
      <formula>999999999999</formula>
    </cfRule>
    <cfRule type="cellIs" dxfId="22" priority="71" stopIfTrue="1" operator="between">
      <formula>1000000</formula>
      <formula>99999999</formula>
    </cfRule>
    <cfRule type="cellIs" dxfId="21" priority="72" stopIfTrue="1" operator="between">
      <formula>100</formula>
      <formula>9999</formula>
    </cfRule>
  </conditionalFormatting>
  <conditionalFormatting sqref="B84">
    <cfRule type="cellIs" dxfId="20" priority="62" stopIfTrue="1" operator="notEqual">
      <formula>0</formula>
    </cfRule>
    <cfRule type="cellIs" dxfId="1" priority="61" operator="equal">
      <formula>0</formula>
    </cfRule>
  </conditionalFormatting>
  <conditionalFormatting sqref="B127">
    <cfRule type="expression" dxfId="19" priority="60" stopIfTrue="1">
      <formula>$M$1=9900</formula>
    </cfRule>
  </conditionalFormatting>
  <conditionalFormatting sqref="F144:G145">
    <cfRule type="cellIs" dxfId="18" priority="59" stopIfTrue="1" operator="notEqual">
      <formula>0</formula>
    </cfRule>
  </conditionalFormatting>
  <conditionalFormatting sqref="F145">
    <cfRule type="cellIs" dxfId="17" priority="58" stopIfTrue="1" operator="notEqual">
      <formula>0</formula>
    </cfRule>
  </conditionalFormatting>
  <conditionalFormatting sqref="G145">
    <cfRule type="cellIs" dxfId="16" priority="57" stopIfTrue="1" operator="notEqual">
      <formula>0</formula>
    </cfRule>
  </conditionalFormatting>
  <conditionalFormatting sqref="G145">
    <cfRule type="cellIs" dxfId="15" priority="56" stopIfTrue="1" operator="notEqual">
      <formula>0</formula>
    </cfRule>
  </conditionalFormatting>
  <conditionalFormatting sqref="G145">
    <cfRule type="cellIs" dxfId="14" priority="55" stopIfTrue="1" operator="notEqual">
      <formula>0</formula>
    </cfRule>
  </conditionalFormatting>
  <conditionalFormatting sqref="F145">
    <cfRule type="cellIs" dxfId="13" priority="54" stopIfTrue="1" operator="notEqual">
      <formula>0</formula>
    </cfRule>
  </conditionalFormatting>
  <conditionalFormatting sqref="F145">
    <cfRule type="cellIs" dxfId="12" priority="53" stopIfTrue="1" operator="notEqual">
      <formula>0</formula>
    </cfRule>
  </conditionalFormatting>
  <conditionalFormatting sqref="F145">
    <cfRule type="cellIs" dxfId="11" priority="52" stopIfTrue="1" operator="notEqual">
      <formula>0</formula>
    </cfRule>
  </conditionalFormatting>
  <conditionalFormatting sqref="I141:J141 F141:G141">
    <cfRule type="cellIs" dxfId="10" priority="44" stopIfTrue="1" operator="notEqual">
      <formula>0</formula>
    </cfRule>
  </conditionalFormatting>
  <conditionalFormatting sqref="B141">
    <cfRule type="cellIs" dxfId="9" priority="43" stopIfTrue="1" operator="notEqual">
      <formula>0</formula>
    </cfRule>
    <cfRule type="cellIs" dxfId="0" priority="42" operator="equal">
      <formula>0</formula>
    </cfRule>
  </conditionalFormatting>
  <conditionalFormatting sqref="L141">
    <cfRule type="cellIs" dxfId="8" priority="41" stopIfTrue="1" operator="notEqual">
      <formula>0</formula>
    </cfRule>
  </conditionalFormatting>
  <conditionalFormatting sqref="O141">
    <cfRule type="cellIs" dxfId="7" priority="40" stopIfTrue="1" operator="notEqual">
      <formula>0</formula>
    </cfRule>
  </conditionalFormatting>
  <conditionalFormatting sqref="M141">
    <cfRule type="cellIs" dxfId="6" priority="39" stopIfTrue="1" operator="notEqual">
      <formula>0</formula>
    </cfRule>
  </conditionalFormatting>
  <conditionalFormatting sqref="P141">
    <cfRule type="cellIs" dxfId="5" priority="38" stopIfTrue="1" operator="notEqual">
      <formula>0</formula>
    </cfRule>
  </conditionalFormatting>
  <conditionalFormatting sqref="B5:C5">
    <cfRule type="cellIs" dxfId="4" priority="2" stopIfTrue="1" operator="equal">
      <formula>0</formula>
    </cfRule>
  </conditionalFormatting>
  <conditionalFormatting sqref="B6:C6">
    <cfRule type="cellIs" dxfId="3" priority="1" stopIfTrue="1" operator="equal">
      <formula>0</formula>
    </cfRule>
  </conditionalFormatting>
  <dataValidations count="2">
    <dataValidation type="whole" allowBlank="1" showInputMessage="1" showErrorMessage="1" error="въведете цяло число" sqref="O147:P147 L147:M147 F144:G145">
      <formula1>-10000000000000000</formula1>
      <formula2>10000000000000000</formula2>
    </dataValidation>
    <dataValidation allowBlank="1" showInputMessage="1" showErrorMessage="1" error="въведете цяло число" sqref="B128:D134 B13:B15 B18:D83 E13:P134 B85:D126 C13:D16 B143:E146 H143:P146 F146:G146 F143:G143 C135:P142 B135 B141"/>
  </dataValidations>
  <pageMargins left="0.15748031496062992" right="0.15748031496062992" top="0.31496062992125984" bottom="0.19685039370078741" header="0.15748031496062992" footer="0.15748031496062992"/>
  <pageSetup paperSize="9" scale="70" orientation="landscape" r:id="rId1"/>
  <headerFooter>
    <oddHeader>&amp;C&amp;"Times New Roman,Italic"&amp;10- &amp;P / &amp;N -</oddHeader>
  </headerFooter>
  <rowBreaks count="2" manualBreakCount="2">
    <brk id="58" min="1" max="15" man="1"/>
    <brk id="103" min="1" max="15" man="1"/>
  </rowBreaks>
  <ignoredErrors>
    <ignoredError sqref="N12 K12:L1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Guidelines</vt:lpstr>
      <vt:lpstr>Cash-Flow-2025-Leva</vt:lpstr>
      <vt:lpstr>Cash-Flow-2025</vt:lpstr>
      <vt:lpstr>'Cash-Flow-2025'!Print_Area</vt:lpstr>
      <vt:lpstr>'Cash-Flow-2025-Leva'!Print_Area</vt:lpstr>
      <vt:lpstr>Guidelines!Print_Area</vt:lpstr>
      <vt:lpstr>'Cash-Flow-2025'!Print_Titles</vt:lpstr>
      <vt:lpstr>'Cash-Flow-2025-Leva'!Print_Titles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 Павлов</dc:creator>
  <cp:lastModifiedBy>Anastasiya Ivanova Solenkova</cp:lastModifiedBy>
  <cp:lastPrinted>2020-03-18T16:57:49Z</cp:lastPrinted>
  <dcterms:created xsi:type="dcterms:W3CDTF">2015-12-01T07:17:04Z</dcterms:created>
  <dcterms:modified xsi:type="dcterms:W3CDTF">2025-10-27T12:18:55Z</dcterms:modified>
</cp:coreProperties>
</file>