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5.ОТЧЕТИ\КАСОВИ ОТЧЕТИ ДФЗ\kasovi otcheti 2022\обединен с РА\"/>
    </mc:Choice>
  </mc:AlternateContent>
  <bookViews>
    <workbookView xWindow="0" yWindow="0" windowWidth="28800" windowHeight="11595"/>
  </bookViews>
  <sheets>
    <sheet name="баланс" sheetId="1" r:id="rId1"/>
    <sheet name="ОПР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2" l="1"/>
  <c r="G79" i="2"/>
  <c r="H64" i="1"/>
  <c r="H82" i="1"/>
  <c r="N82" i="1" s="1"/>
  <c r="G82" i="1"/>
  <c r="M82" i="1" s="1"/>
  <c r="H65" i="1"/>
  <c r="N65" i="1" s="1"/>
  <c r="G65" i="1"/>
  <c r="G64" i="1"/>
  <c r="K82" i="1"/>
  <c r="K49" i="1"/>
  <c r="N49" i="1" s="1"/>
  <c r="N86" i="1"/>
  <c r="M86" i="1"/>
  <c r="N85" i="1"/>
  <c r="M85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1" i="1"/>
  <c r="M71" i="1"/>
  <c r="N70" i="1"/>
  <c r="M70" i="1"/>
  <c r="N69" i="1"/>
  <c r="M69" i="1"/>
  <c r="M65" i="1"/>
  <c r="N64" i="1"/>
  <c r="M64" i="1"/>
  <c r="N63" i="1"/>
  <c r="M63" i="1"/>
  <c r="M49" i="1"/>
  <c r="N48" i="1"/>
  <c r="M48" i="1"/>
  <c r="N45" i="1"/>
  <c r="M45" i="1"/>
  <c r="N44" i="1"/>
  <c r="M44" i="1"/>
  <c r="N43" i="1"/>
  <c r="M43" i="1"/>
  <c r="N42" i="1"/>
  <c r="M42" i="1"/>
  <c r="N41" i="1"/>
  <c r="M41" i="1"/>
  <c r="N40" i="1"/>
  <c r="M40" i="1"/>
  <c r="N37" i="1"/>
  <c r="M37" i="1"/>
  <c r="N36" i="1"/>
  <c r="M36" i="1"/>
  <c r="N33" i="1"/>
  <c r="M33" i="1"/>
  <c r="N32" i="1"/>
  <c r="M32" i="1"/>
  <c r="N31" i="1"/>
  <c r="M31" i="1"/>
  <c r="N25" i="1"/>
  <c r="M25" i="1"/>
  <c r="N24" i="1"/>
  <c r="M24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B105" i="2" l="1"/>
  <c r="B106" i="2" s="1"/>
  <c r="B98" i="2"/>
  <c r="B99" i="2" s="1"/>
  <c r="B93" i="2"/>
  <c r="B89" i="2"/>
  <c r="J85" i="2"/>
  <c r="K85" i="2"/>
  <c r="B84" i="2"/>
  <c r="H85" i="2"/>
  <c r="G85" i="2"/>
  <c r="E81" i="2"/>
  <c r="K81" i="2"/>
  <c r="J81" i="2"/>
  <c r="H81" i="2"/>
  <c r="G81" i="2"/>
  <c r="N81" i="2"/>
  <c r="D81" i="2"/>
  <c r="I70" i="2"/>
  <c r="J70" i="2"/>
  <c r="B69" i="2"/>
  <c r="H70" i="2" s="1"/>
  <c r="G70" i="2"/>
  <c r="K66" i="2"/>
  <c r="B65" i="2"/>
  <c r="J66" i="2"/>
  <c r="G66" i="2"/>
  <c r="H62" i="2"/>
  <c r="G62" i="2"/>
  <c r="K62" i="2"/>
  <c r="J62" i="2"/>
  <c r="M62" i="2"/>
  <c r="E62" i="2"/>
  <c r="D62" i="2"/>
  <c r="B56" i="2"/>
  <c r="B44" i="2"/>
  <c r="B45" i="2" s="1"/>
  <c r="B35" i="2"/>
  <c r="B25" i="2"/>
  <c r="B14" i="2"/>
  <c r="B15" i="2" s="1"/>
  <c r="K87" i="1"/>
  <c r="D87" i="1"/>
  <c r="B75" i="1"/>
  <c r="B76" i="1" s="1"/>
  <c r="N56" i="1"/>
  <c r="M56" i="1"/>
  <c r="K56" i="1"/>
  <c r="J56" i="1"/>
  <c r="H56" i="1"/>
  <c r="G56" i="1"/>
  <c r="E56" i="1"/>
  <c r="D56" i="1"/>
  <c r="J50" i="1"/>
  <c r="H50" i="1"/>
  <c r="G38" i="1"/>
  <c r="G34" i="1"/>
  <c r="J26" i="1"/>
  <c r="H26" i="1"/>
  <c r="D26" i="1"/>
  <c r="K20" i="1"/>
  <c r="J20" i="1"/>
  <c r="J28" i="1" s="1"/>
  <c r="G20" i="1"/>
  <c r="E20" i="1"/>
  <c r="D20" i="1"/>
  <c r="D28" i="1" l="1"/>
  <c r="G87" i="1"/>
  <c r="K66" i="1"/>
  <c r="G72" i="1"/>
  <c r="M72" i="1"/>
  <c r="H87" i="1"/>
  <c r="D90" i="2"/>
  <c r="B16" i="2"/>
  <c r="B36" i="2"/>
  <c r="B46" i="2"/>
  <c r="E66" i="2"/>
  <c r="D85" i="2"/>
  <c r="B94" i="2"/>
  <c r="D70" i="2"/>
  <c r="B107" i="2"/>
  <c r="N62" i="2"/>
  <c r="G90" i="2"/>
  <c r="H90" i="2"/>
  <c r="B26" i="2"/>
  <c r="M81" i="2"/>
  <c r="J90" i="2"/>
  <c r="E70" i="2"/>
  <c r="N70" i="2"/>
  <c r="K70" i="2"/>
  <c r="N85" i="2"/>
  <c r="B57" i="2"/>
  <c r="M70" i="2"/>
  <c r="M85" i="2"/>
  <c r="E85" i="2"/>
  <c r="E90" i="2"/>
  <c r="K90" i="2"/>
  <c r="B100" i="2"/>
  <c r="H20" i="1"/>
  <c r="H28" i="1" s="1"/>
  <c r="E46" i="1"/>
  <c r="D50" i="1"/>
  <c r="K26" i="1"/>
  <c r="K28" i="1" s="1"/>
  <c r="H34" i="1"/>
  <c r="K34" i="1"/>
  <c r="K38" i="1"/>
  <c r="J87" i="1"/>
  <c r="G26" i="1"/>
  <c r="G28" i="1" s="1"/>
  <c r="D34" i="1"/>
  <c r="J34" i="1"/>
  <c r="J46" i="1"/>
  <c r="G50" i="1"/>
  <c r="D66" i="1"/>
  <c r="J66" i="1"/>
  <c r="E72" i="1"/>
  <c r="K72" i="1"/>
  <c r="J72" i="1"/>
  <c r="N20" i="1"/>
  <c r="N26" i="1"/>
  <c r="D38" i="1"/>
  <c r="J38" i="1"/>
  <c r="H46" i="1"/>
  <c r="B77" i="1"/>
  <c r="N34" i="1"/>
  <c r="M50" i="1"/>
  <c r="E87" i="1"/>
  <c r="E26" i="1"/>
  <c r="E28" i="1" s="1"/>
  <c r="E34" i="1"/>
  <c r="H38" i="1"/>
  <c r="K46" i="1"/>
  <c r="E50" i="1"/>
  <c r="K50" i="1"/>
  <c r="H66" i="1"/>
  <c r="E66" i="1"/>
  <c r="D72" i="1"/>
  <c r="E38" i="1"/>
  <c r="H52" i="1" l="1"/>
  <c r="H54" i="1" s="1"/>
  <c r="J52" i="1"/>
  <c r="J54" i="1" s="1"/>
  <c r="B101" i="2"/>
  <c r="N66" i="2"/>
  <c r="B108" i="2"/>
  <c r="H66" i="2"/>
  <c r="D66" i="2"/>
  <c r="M90" i="2"/>
  <c r="K58" i="2"/>
  <c r="J58" i="2"/>
  <c r="G58" i="2"/>
  <c r="H58" i="2"/>
  <c r="M66" i="2"/>
  <c r="N90" i="2"/>
  <c r="B47" i="2"/>
  <c r="B37" i="2"/>
  <c r="M58" i="2"/>
  <c r="D58" i="2"/>
  <c r="H27" i="2"/>
  <c r="G27" i="2"/>
  <c r="J27" i="2"/>
  <c r="K27" i="2"/>
  <c r="J95" i="2"/>
  <c r="H95" i="2"/>
  <c r="K95" i="2"/>
  <c r="G95" i="2"/>
  <c r="E95" i="2"/>
  <c r="B17" i="2"/>
  <c r="K52" i="1"/>
  <c r="K54" i="1" s="1"/>
  <c r="N28" i="1"/>
  <c r="N38" i="1"/>
  <c r="N50" i="1"/>
  <c r="M20" i="1"/>
  <c r="B78" i="1"/>
  <c r="M34" i="1"/>
  <c r="E52" i="1"/>
  <c r="E54" i="1" s="1"/>
  <c r="M87" i="1"/>
  <c r="M38" i="1"/>
  <c r="M26" i="1"/>
  <c r="N87" i="1"/>
  <c r="B18" i="2" l="1"/>
  <c r="B48" i="2"/>
  <c r="N58" i="2"/>
  <c r="E58" i="2"/>
  <c r="E27" i="2"/>
  <c r="J109" i="2"/>
  <c r="H109" i="2"/>
  <c r="M27" i="2"/>
  <c r="H38" i="2"/>
  <c r="G38" i="2"/>
  <c r="J38" i="2"/>
  <c r="K38" i="2"/>
  <c r="N27" i="2"/>
  <c r="G109" i="2"/>
  <c r="J102" i="2"/>
  <c r="J111" i="2" s="1"/>
  <c r="H102" i="2"/>
  <c r="K102" i="2"/>
  <c r="G102" i="2"/>
  <c r="D27" i="2"/>
  <c r="K109" i="2"/>
  <c r="D109" i="2"/>
  <c r="N95" i="2"/>
  <c r="M95" i="2"/>
  <c r="D95" i="2"/>
  <c r="M38" i="2"/>
  <c r="G66" i="1"/>
  <c r="H72" i="1"/>
  <c r="D46" i="1"/>
  <c r="D52" i="1" s="1"/>
  <c r="D54" i="1" s="1"/>
  <c r="B79" i="1"/>
  <c r="M28" i="1"/>
  <c r="G111" i="2" l="1"/>
  <c r="K111" i="2"/>
  <c r="H111" i="2"/>
  <c r="N102" i="2"/>
  <c r="E102" i="2"/>
  <c r="D38" i="2"/>
  <c r="N38" i="2"/>
  <c r="E38" i="2"/>
  <c r="B49" i="2"/>
  <c r="B19" i="2"/>
  <c r="D102" i="2"/>
  <c r="D111" i="2" s="1"/>
  <c r="N109" i="2"/>
  <c r="E109" i="2"/>
  <c r="M102" i="2"/>
  <c r="M109" i="2"/>
  <c r="G46" i="1"/>
  <c r="G52" i="1" s="1"/>
  <c r="G54" i="1" s="1"/>
  <c r="N72" i="1"/>
  <c r="B80" i="1"/>
  <c r="M111" i="2" l="1"/>
  <c r="N111" i="2"/>
  <c r="B20" i="2"/>
  <c r="B50" i="2"/>
  <c r="E111" i="2"/>
  <c r="N66" i="1"/>
  <c r="B81" i="1"/>
  <c r="M66" i="1" l="1"/>
  <c r="B51" i="2"/>
  <c r="B21" i="2"/>
  <c r="B82" i="1"/>
  <c r="H53" i="2" l="1"/>
  <c r="H77" i="2" s="1"/>
  <c r="K53" i="2"/>
  <c r="K77" i="2" s="1"/>
  <c r="J53" i="2"/>
  <c r="J77" i="2" s="1"/>
  <c r="G53" i="2"/>
  <c r="G77" i="2" s="1"/>
  <c r="G22" i="2"/>
  <c r="G40" i="2" s="1"/>
  <c r="H22" i="2"/>
  <c r="H40" i="2" s="1"/>
  <c r="K22" i="2"/>
  <c r="K40" i="2" s="1"/>
  <c r="J22" i="2"/>
  <c r="J40" i="2" s="1"/>
  <c r="D22" i="2"/>
  <c r="D40" i="2" s="1"/>
  <c r="N46" i="1"/>
  <c r="N52" i="1" s="1"/>
  <c r="N54" i="1" s="1"/>
  <c r="M46" i="1"/>
  <c r="M52" i="1" s="1"/>
  <c r="M54" i="1" s="1"/>
  <c r="J83" i="1"/>
  <c r="J89" i="1" s="1"/>
  <c r="J91" i="1" s="1"/>
  <c r="H83" i="1"/>
  <c r="H89" i="1" s="1"/>
  <c r="H91" i="1" s="1"/>
  <c r="G83" i="1"/>
  <c r="G89" i="1" s="1"/>
  <c r="G91" i="1" s="1"/>
  <c r="K83" i="1"/>
  <c r="K89" i="1" s="1"/>
  <c r="K91" i="1" s="1"/>
  <c r="G113" i="2" l="1"/>
  <c r="K113" i="2"/>
  <c r="J113" i="2"/>
  <c r="H113" i="2"/>
  <c r="M22" i="2"/>
  <c r="M40" i="2" s="1"/>
  <c r="M53" i="2"/>
  <c r="M77" i="2" s="1"/>
  <c r="D53" i="2"/>
  <c r="D77" i="2" s="1"/>
  <c r="D113" i="2" s="1"/>
  <c r="N53" i="2"/>
  <c r="N77" i="2" s="1"/>
  <c r="E53" i="2"/>
  <c r="E77" i="2" s="1"/>
  <c r="N22" i="2"/>
  <c r="N40" i="2" s="1"/>
  <c r="E22" i="2"/>
  <c r="E40" i="2" s="1"/>
  <c r="E83" i="1"/>
  <c r="E89" i="1" s="1"/>
  <c r="E91" i="1" s="1"/>
  <c r="M83" i="1"/>
  <c r="M89" i="1" s="1"/>
  <c r="M91" i="1" s="1"/>
  <c r="D83" i="1"/>
  <c r="D89" i="1" s="1"/>
  <c r="D91" i="1" s="1"/>
  <c r="N113" i="2" l="1"/>
  <c r="E113" i="2"/>
  <c r="M113" i="2"/>
  <c r="N83" i="1"/>
  <c r="N89" i="1" s="1"/>
  <c r="N91" i="1" s="1"/>
</calcChain>
</file>

<file path=xl/sharedStrings.xml><?xml version="1.0" encoding="utf-8"?>
<sst xmlns="http://schemas.openxmlformats.org/spreadsheetml/2006/main" count="331" uniqueCount="197">
  <si>
    <t>ЕИК/БУЛСТАТ</t>
  </si>
  <si>
    <t xml:space="preserve">   КОД ПО ЕБК</t>
  </si>
  <si>
    <t xml:space="preserve">          телефон:</t>
  </si>
  <si>
    <t xml:space="preserve">         Web-адрес</t>
  </si>
  <si>
    <t xml:space="preserve">                e-mail</t>
  </si>
  <si>
    <t xml:space="preserve">                                                   Б А Л А Н С   н а</t>
  </si>
  <si>
    <t xml:space="preserve">(в хил. лева) </t>
  </si>
  <si>
    <t>Актив</t>
  </si>
  <si>
    <t xml:space="preserve">                                 Актив</t>
  </si>
  <si>
    <t>К о д</t>
  </si>
  <si>
    <r>
      <t xml:space="preserve">                    I. </t>
    </r>
    <r>
      <rPr>
        <b/>
        <sz val="9"/>
        <rFont val="Times New Roman CYR"/>
        <family val="1"/>
        <charset val="204"/>
      </rPr>
      <t>ОТЧЕТНА ГРУПА</t>
    </r>
  </si>
  <si>
    <r>
      <t>II.ОТЧЕТНА  ГР.</t>
    </r>
    <r>
      <rPr>
        <b/>
        <i/>
        <sz val="10"/>
        <color indexed="28"/>
        <rFont val="Times New Roman CYR"/>
        <charset val="204"/>
      </rPr>
      <t>"СМЕТКИ ЗА СРЕД-</t>
    </r>
  </si>
  <si>
    <t xml:space="preserve"> </t>
  </si>
  <si>
    <t xml:space="preserve">                   III. ОТЧЕТНА  ГРУПА</t>
  </si>
  <si>
    <t>IV.  В С И Ч К О</t>
  </si>
  <si>
    <t xml:space="preserve"> Раздели, групи, статии</t>
  </si>
  <si>
    <r>
      <t xml:space="preserve">                         </t>
    </r>
    <r>
      <rPr>
        <b/>
        <i/>
        <sz val="11"/>
        <color indexed="18"/>
        <rFont val="Times New Roman CYR"/>
      </rPr>
      <t>"БЮДЖЕТ"</t>
    </r>
  </si>
  <si>
    <t xml:space="preserve">   СТВА ОТ ЕВРОПЕЙСКИЯ СЪЮЗ"</t>
  </si>
  <si>
    <t xml:space="preserve">       "ДРУГИ СМЕТКИ И ДЕЙНОСТИ"</t>
  </si>
  <si>
    <t>Текуща година</t>
  </si>
  <si>
    <t>Предходна година (към 31 декември)</t>
  </si>
  <si>
    <t>а</t>
  </si>
  <si>
    <t>б</t>
  </si>
  <si>
    <t xml:space="preserve"> А. НЕФИНАНСОВИ АКТИВИ</t>
  </si>
  <si>
    <t xml:space="preserve"> I. Дълготрайни материални активи</t>
  </si>
  <si>
    <t xml:space="preserve"> 1. Сгради</t>
  </si>
  <si>
    <t xml:space="preserve"> 2. Компютри, транспортни средства, оборудване</t>
  </si>
  <si>
    <t xml:space="preserve"> 3. Стопански инвентар и други ДМА</t>
  </si>
  <si>
    <t xml:space="preserve"> 4. Д М А   в   процес на придобиване</t>
  </si>
  <si>
    <t xml:space="preserve"> 5. Инфраструктурни обекти</t>
  </si>
  <si>
    <t xml:space="preserve"> 6. Активи с историческа и художествена стойност и книги</t>
  </si>
  <si>
    <t xml:space="preserve"> 7. Земи, гори и трайни насаждения</t>
  </si>
  <si>
    <t xml:space="preserve"> Общо за група І:</t>
  </si>
  <si>
    <t xml:space="preserve"> ІІ. Нематериални дълготрайни активи</t>
  </si>
  <si>
    <t xml:space="preserve"> III. Краткотрайни материални активи</t>
  </si>
  <si>
    <t xml:space="preserve"> 1. Материали, продукция, стоки, незавършено производство</t>
  </si>
  <si>
    <t xml:space="preserve"> 2. Други краткотрайни материални активи</t>
  </si>
  <si>
    <t xml:space="preserve"> Общо за група ІІІ:</t>
  </si>
  <si>
    <t xml:space="preserve"> Общо за раздел "А":</t>
  </si>
  <si>
    <t xml:space="preserve"> Б. ФИНАНСОВИ АКТИВИ</t>
  </si>
  <si>
    <t xml:space="preserve"> I. Дялове, акции и други ценни книжа</t>
  </si>
  <si>
    <t xml:space="preserve"> 1. Дялове и акции</t>
  </si>
  <si>
    <t xml:space="preserve"> 2. Държавни/общински ценни книжа</t>
  </si>
  <si>
    <t xml:space="preserve"> 3. Облигации и други ценни книжа</t>
  </si>
  <si>
    <t xml:space="preserve"> II. Вземания от заеми</t>
  </si>
  <si>
    <t xml:space="preserve"> 1. Дългосрочни вземания по заеми</t>
  </si>
  <si>
    <t xml:space="preserve"> 2. Краткосрочни вземания по заеми</t>
  </si>
  <si>
    <t xml:space="preserve"> Общо за група ІІ:</t>
  </si>
  <si>
    <t xml:space="preserve"> III. Други вземания</t>
  </si>
  <si>
    <t xml:space="preserve"> 1. Публични вземания - данъци, вноски, такси, санкции и лихви</t>
  </si>
  <si>
    <t xml:space="preserve"> 2. Вземания от клиенти</t>
  </si>
  <si>
    <t xml:space="preserve"> 3. Предоставени аванси</t>
  </si>
  <si>
    <t xml:space="preserve"> 4. Подотчетни лица</t>
  </si>
  <si>
    <t xml:space="preserve"> 5. Вземания по заеми между бюджетни организации</t>
  </si>
  <si>
    <t xml:space="preserve"> 6. Други вземания</t>
  </si>
  <si>
    <t xml:space="preserve"> IV. Парични средства</t>
  </si>
  <si>
    <t xml:space="preserve"> 1. Парични средства  в брой</t>
  </si>
  <si>
    <t xml:space="preserve"> 2. Парични средства в банкови сметки</t>
  </si>
  <si>
    <t xml:space="preserve"> Общо за група ІV:</t>
  </si>
  <si>
    <t xml:space="preserve"> Общо за раздел "Б":</t>
  </si>
  <si>
    <t xml:space="preserve"> С у м а   н а   а к т и в а</t>
  </si>
  <si>
    <t>Пасив</t>
  </si>
  <si>
    <t xml:space="preserve">                                 Пасив</t>
  </si>
  <si>
    <r>
      <t xml:space="preserve">             I. </t>
    </r>
    <r>
      <rPr>
        <b/>
        <sz val="9"/>
        <rFont val="Times New Roman CYR"/>
        <family val="1"/>
        <charset val="204"/>
      </rPr>
      <t>ОТЧЕТНА ГРУПА</t>
    </r>
  </si>
  <si>
    <r>
      <t>II.ОТЧЕТНА  ГР.</t>
    </r>
    <r>
      <rPr>
        <b/>
        <i/>
        <sz val="10"/>
        <rFont val="Times New Roman CYR"/>
        <family val="1"/>
        <charset val="204"/>
      </rPr>
      <t>"СМЕТКИ ЗА СРЕД-</t>
    </r>
  </si>
  <si>
    <r>
      <t xml:space="preserve">                  </t>
    </r>
    <r>
      <rPr>
        <b/>
        <i/>
        <sz val="11"/>
        <rFont val="Times New Roman CYR"/>
        <family val="1"/>
        <charset val="204"/>
      </rPr>
      <t>"БЮДЖЕТ"</t>
    </r>
  </si>
  <si>
    <t>СТВА ОТ ЕВРОПЕЙСКИЯ СЪЮЗ"</t>
  </si>
  <si>
    <t xml:space="preserve"> A. КАПИТАЛ В БЮДЖЕТНИТЕ ПРЕДПРИЯТИЯ</t>
  </si>
  <si>
    <t xml:space="preserve"> 1. Разполагаем капитал</t>
  </si>
  <si>
    <t xml:space="preserve"> 2. Акумулирано изменение на нетните активи от минали години</t>
  </si>
  <si>
    <t xml:space="preserve"> 3. Изменение на нетните активи за периода</t>
  </si>
  <si>
    <t>Общо за раздел "А":</t>
  </si>
  <si>
    <t xml:space="preserve"> Б. ПАСИВИ И ОТСРОЧЕНИ ПОСТЪПЛЕНИЯ</t>
  </si>
  <si>
    <t xml:space="preserve"> I. Дългосрочни задължения</t>
  </si>
  <si>
    <t xml:space="preserve"> 1. Дългосрочни задължения по емисии на ценни книжа</t>
  </si>
  <si>
    <t xml:space="preserve"> 2. Дългосрочни задължения по получени заеми</t>
  </si>
  <si>
    <t xml:space="preserve"> 3. Други дългоср. задължения - финансов лизинг и търг. кредит</t>
  </si>
  <si>
    <t xml:space="preserve"> II. Краткосрочни задължения</t>
  </si>
  <si>
    <t xml:space="preserve"> 1. Краткоср. задължения по заеми и емисии на ценни книжа</t>
  </si>
  <si>
    <t xml:space="preserve"> 2. Задължения към доставчици</t>
  </si>
  <si>
    <t xml:space="preserve"> 3. Получени аванси</t>
  </si>
  <si>
    <t xml:space="preserve"> 4. Задължения за пенсии, помощи, стипендии, субсидии</t>
  </si>
  <si>
    <t xml:space="preserve"> 5. Задължения за данъци, мита и такси</t>
  </si>
  <si>
    <t xml:space="preserve"> 6. Задължения за вноски към ДОО, НЗОК, ДЗПО</t>
  </si>
  <si>
    <t xml:space="preserve"> 7. Задължения към персонала</t>
  </si>
  <si>
    <t xml:space="preserve"> 8. Задължения по заеми между бюджетни организации</t>
  </si>
  <si>
    <t xml:space="preserve"> 9. Други краткосрочни задължения</t>
  </si>
  <si>
    <t xml:space="preserve"> IІI. Провизии и отсрочени постъпления</t>
  </si>
  <si>
    <t xml:space="preserve"> 1. Провизии за задължения</t>
  </si>
  <si>
    <t xml:space="preserve"> 2. Отсрочени помощи, дарения и трансфери</t>
  </si>
  <si>
    <t>Общо за раздел "Б":</t>
  </si>
  <si>
    <t>С у м а   н а   п а с и в а</t>
  </si>
  <si>
    <t>Държавен Фонд Земеделие - Разплащателна агенция</t>
  </si>
  <si>
    <t>(бюджетна организация, предприятие по чл. 165, ал. 1 от ЗПФ, поделение)</t>
  </si>
  <si>
    <t>гр. София, бул."Цар Борис III" 136</t>
  </si>
  <si>
    <t>www.dfz.bg</t>
  </si>
  <si>
    <t>dfz@dfz.bg</t>
  </si>
  <si>
    <t xml:space="preserve">  към</t>
  </si>
  <si>
    <t>31 декември 2022 г.</t>
  </si>
  <si>
    <t xml:space="preserve"> Обор. ведомост</t>
  </si>
  <si>
    <t>/с б о р е н/</t>
  </si>
  <si>
    <t>ДЪРЖАВЕН ФОНД "ЗЕМЕДЕЛИЕ" - обобщен</t>
  </si>
  <si>
    <t xml:space="preserve">  ЕИК/ БУЛСТАТ</t>
  </si>
  <si>
    <t xml:space="preserve">      КОД ПО ЕБК</t>
  </si>
  <si>
    <t xml:space="preserve">              телефон:</t>
  </si>
  <si>
    <t xml:space="preserve">                     e-mail</t>
  </si>
  <si>
    <t xml:space="preserve">         ОТЧЕТ ЗА ПРИХОДИТЕ И РАЗХОДИТЕ   на</t>
  </si>
  <si>
    <r>
      <t xml:space="preserve">                           I. </t>
    </r>
    <r>
      <rPr>
        <b/>
        <sz val="9"/>
        <rFont val="Times New Roman CYR"/>
        <family val="1"/>
        <charset val="204"/>
      </rPr>
      <t>ОТЧЕТНА ГРУПА</t>
    </r>
  </si>
  <si>
    <r>
      <t xml:space="preserve">       II.ОТЧЕТНА  ГРУПА </t>
    </r>
    <r>
      <rPr>
        <b/>
        <i/>
        <sz val="10"/>
        <color indexed="20"/>
        <rFont val="Times New Roman Cyr"/>
      </rPr>
      <t>"СМЕТКИ ЗА</t>
    </r>
  </si>
  <si>
    <t xml:space="preserve">                     IІI. ОТЧЕТНА  ГРУПА </t>
  </si>
  <si>
    <r>
      <t xml:space="preserve">                             </t>
    </r>
    <r>
      <rPr>
        <b/>
        <i/>
        <sz val="11"/>
        <color indexed="18"/>
        <rFont val="Times New Roman CYR"/>
      </rPr>
      <t>"БЮДЖЕТ"</t>
    </r>
  </si>
  <si>
    <t xml:space="preserve">   СРЕДСТВА ОТ ЕВРОПЕЙСКИЯ СЪЮЗ"</t>
  </si>
  <si>
    <t xml:space="preserve">  "ДРУГИ  СМЕТКИ И ДЕЙНОСТИ" (ДСД)</t>
  </si>
  <si>
    <t xml:space="preserve">Текуща година           </t>
  </si>
  <si>
    <t xml:space="preserve">Предходна година                          (31 декември) </t>
  </si>
  <si>
    <t xml:space="preserve"> А. ПРИХОДИ, ПОМОЩИ И ДАРЕНИЯ</t>
  </si>
  <si>
    <t xml:space="preserve"> I. Текущи приходи</t>
  </si>
  <si>
    <t xml:space="preserve"> 1. Данъци, осигурителни вноски и приравнени на тях приходи</t>
  </si>
  <si>
    <t xml:space="preserve"> 2. Приходи от такси, лицензии и вноски</t>
  </si>
  <si>
    <t xml:space="preserve"> 3. Приходи от административни глоби и санкции</t>
  </si>
  <si>
    <t xml:space="preserve"> 4. Приходи от услуги</t>
  </si>
  <si>
    <t xml:space="preserve"> 5. Приходи от наеми</t>
  </si>
  <si>
    <t xml:space="preserve"> 6. Приходи от концесии</t>
  </si>
  <si>
    <t xml:space="preserve"> 7. Приходи от лихви</t>
  </si>
  <si>
    <t xml:space="preserve"> 8. Приходи от дивиденти и дялово участие </t>
  </si>
  <si>
    <t xml:space="preserve"> 9. Други текущи приходи</t>
  </si>
  <si>
    <t xml:space="preserve"> IІ. Продажби на нефинансови активи</t>
  </si>
  <si>
    <t xml:space="preserve"> 1. Продажба на материали, стоки и продукция</t>
  </si>
  <si>
    <t xml:space="preserve"> 2. Продажба на нефинансови дълготрайни активи</t>
  </si>
  <si>
    <t xml:space="preserve"> 3. Продажба на конфискувани нефинансови активи</t>
  </si>
  <si>
    <t xml:space="preserve"> IІI. Коректив за приходи</t>
  </si>
  <si>
    <t xml:space="preserve">       в т.ч. Коректив за данък в/у приходите от стопанска дейност</t>
  </si>
  <si>
    <t xml:space="preserve"> IV. Приходи от застрахователни обезщетения</t>
  </si>
  <si>
    <t xml:space="preserve"> V. Приходи от помощи и дарения</t>
  </si>
  <si>
    <t xml:space="preserve"> 1. Помощи и дарения от Европейския съюз</t>
  </si>
  <si>
    <t xml:space="preserve"> 2. Други помощи и дарения от чужбина</t>
  </si>
  <si>
    <r>
      <t xml:space="preserve"> 3. </t>
    </r>
    <r>
      <rPr>
        <sz val="11"/>
        <rFont val="Times New Roman Cyr"/>
        <charset val="204"/>
      </rPr>
      <t>Други безвъзмездно получени средства по международни и др. програми</t>
    </r>
  </si>
  <si>
    <t xml:space="preserve"> 4. Помощи и дарения от страната</t>
  </si>
  <si>
    <t xml:space="preserve"> Общо за група V:</t>
  </si>
  <si>
    <t xml:space="preserve"> Б. РАЗХОДИ</t>
  </si>
  <si>
    <t xml:space="preserve"> I. Текущи нелихвени разходи</t>
  </si>
  <si>
    <t xml:space="preserve"> 1. Разходи за материали</t>
  </si>
  <si>
    <t xml:space="preserve"> 2. Разходи за външни услуги и наеми</t>
  </si>
  <si>
    <t xml:space="preserve"> 3. Разходи за амортизации</t>
  </si>
  <si>
    <t xml:space="preserve"> 4. Разходи за възнаграждения на персонал</t>
  </si>
  <si>
    <t xml:space="preserve"> 5. Разходи за осигурителни вноски</t>
  </si>
  <si>
    <t xml:space="preserve"> 6. Разходи за данъци и такси</t>
  </si>
  <si>
    <t xml:space="preserve"> 7. Разходи за командировки</t>
  </si>
  <si>
    <t xml:space="preserve"> 8. Разходи за застраховане и други финансови услуги</t>
  </si>
  <si>
    <t xml:space="preserve"> 9. Други нелихвени разходи</t>
  </si>
  <si>
    <t xml:space="preserve"> 10. Разходи за провизии за вземания</t>
  </si>
  <si>
    <t xml:space="preserve"> IІ. Балансова стойност на продадени нефинансови активи</t>
  </si>
  <si>
    <t xml:space="preserve"> 1. на продадени материали, стоки и продукция</t>
  </si>
  <si>
    <t xml:space="preserve"> 2. на продадени нефинансови дълготрайни активи</t>
  </si>
  <si>
    <t xml:space="preserve"> 3. на продадени конфискувани нефинансови активи</t>
  </si>
  <si>
    <t xml:space="preserve"> III. Разходи за лихви</t>
  </si>
  <si>
    <t xml:space="preserve"> 1. Разходи за лихви по заеми и дългове</t>
  </si>
  <si>
    <t xml:space="preserve"> 2. Други разходи за лихви</t>
  </si>
  <si>
    <t xml:space="preserve"> IV. Трансфери към домакинства</t>
  </si>
  <si>
    <t xml:space="preserve"> 1. Осигурителни плащания и други текущи трансфери</t>
  </si>
  <si>
    <t xml:space="preserve"> 2. Капиталови трансфери към домакинства</t>
  </si>
  <si>
    <t xml:space="preserve"> V. Субсидии и капиталови трансфери</t>
  </si>
  <si>
    <t xml:space="preserve"> 1. Текущи субсидии и трансфери към други лица</t>
  </si>
  <si>
    <t xml:space="preserve"> 2. Капиталови трансфери към други лица</t>
  </si>
  <si>
    <t>VІ. Разходи за активи, капитализирани в отчетна група "ДСД"</t>
  </si>
  <si>
    <t>VІІ. Корективи за разходи и продобиване на активи</t>
  </si>
  <si>
    <t xml:space="preserve">       в т.ч. Коректив за придобиване по стопански начин</t>
  </si>
  <si>
    <t xml:space="preserve"> В. ТРАНСФЕРИ МЕЖДУ БЮДЖЕТНИ ОРГАНИЗАЦИИ</t>
  </si>
  <si>
    <t xml:space="preserve"> 1. Касови трансфери между бюджетни организации (нето)</t>
  </si>
  <si>
    <t xml:space="preserve"> 2. Приписани трансфери между бюджетни организации (нето)</t>
  </si>
  <si>
    <t xml:space="preserve"> Общо за раздел "В":</t>
  </si>
  <si>
    <t xml:space="preserve"> Г. РЕЗУЛТАТ ОТ ФИНАНСОВИ ОПЕРАЦИИ</t>
  </si>
  <si>
    <t xml:space="preserve"> 1. Нето-резултат от продажби на финансови активи</t>
  </si>
  <si>
    <t xml:space="preserve"> 2. Курсови разлики от валутни операции (нето)</t>
  </si>
  <si>
    <t xml:space="preserve"> Общо за раздел "Г":</t>
  </si>
  <si>
    <t xml:space="preserve"> Д. ПРЕОЦЕНКИ И ДРУГИ СЪБИТИЯ</t>
  </si>
  <si>
    <t xml:space="preserve"> I. Прехвърлени нетни активи</t>
  </si>
  <si>
    <t xml:space="preserve"> 1. Прехвърлени нетни активи между бюджeтни органицзации</t>
  </si>
  <si>
    <t xml:space="preserve"> 2. Прехвърлени нетни активи от/за други предприятия</t>
  </si>
  <si>
    <t xml:space="preserve"> IІ. Промяна в нетните активи от преоценки (нето)</t>
  </si>
  <si>
    <t xml:space="preserve"> 1. Преоценки на нефинансови активи</t>
  </si>
  <si>
    <t xml:space="preserve"> 2. Преоценки на финансови активи</t>
  </si>
  <si>
    <t xml:space="preserve"> 3. Преоценки на пасиви</t>
  </si>
  <si>
    <t xml:space="preserve"> IІІ. Прираст на нетните активи от други събития</t>
  </si>
  <si>
    <t xml:space="preserve"> 1. Прираст от конфискувани активи</t>
  </si>
  <si>
    <t xml:space="preserve"> 2. Отписани задължения</t>
  </si>
  <si>
    <t xml:space="preserve"> 3. Увеличение на нефинансови активи от други събития</t>
  </si>
  <si>
    <t xml:space="preserve"> 4. Увеличение на финансови активи от други събития</t>
  </si>
  <si>
    <t xml:space="preserve"> 5. Намаление на пасиви от други събития</t>
  </si>
  <si>
    <t xml:space="preserve"> IV. Намаление на нетните активи от други събития</t>
  </si>
  <si>
    <t xml:space="preserve"> 1. Отписани публични вземания</t>
  </si>
  <si>
    <t xml:space="preserve"> 2. Отписани други вземания</t>
  </si>
  <si>
    <t xml:space="preserve"> 3. Намаление на нефинансови активи от други събития</t>
  </si>
  <si>
    <t xml:space="preserve"> 4. Намаление на финансови активи от други събития</t>
  </si>
  <si>
    <t xml:space="preserve"> 5. Увеличение на пасиви от други събития</t>
  </si>
  <si>
    <t xml:space="preserve"> Общо за раздел "Д": (І. + ІІ. +ІІІ - ІV.)</t>
  </si>
  <si>
    <t>Изменение на нетните активи за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</si>
</sst>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&quot; &quot;000&quot; &quot;000"/>
    <numFmt numFmtId="165" formatCode="0&quot; &quot;0&quot; &quot;0&quot; &quot;0"/>
    <numFmt numFmtId="166" formatCode="#,##0;[Red]\(#,##0\)"/>
    <numFmt numFmtId="167" formatCode="00##"/>
    <numFmt numFmtId="168" formatCode="#,##0.00;[Red]\(#,##0.00\)"/>
    <numFmt numFmtId="169" formatCode="####"/>
  </numFmts>
  <fonts count="3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1"/>
      <name val="Times New Roman Cyr"/>
      <charset val="204"/>
    </font>
    <font>
      <sz val="12"/>
      <name val="Times New Roman CYR"/>
      <family val="1"/>
      <charset val="204"/>
    </font>
    <font>
      <b/>
      <sz val="11"/>
      <color theme="0"/>
      <name val="Times New Roman CYR"/>
      <charset val="204"/>
    </font>
    <font>
      <i/>
      <sz val="11"/>
      <name val="Times New Roman CYR"/>
      <charset val="204"/>
    </font>
    <font>
      <b/>
      <sz val="12"/>
      <name val="Times New Roman Bold"/>
    </font>
    <font>
      <b/>
      <i/>
      <sz val="14"/>
      <color rgb="FF000099"/>
      <name val="Times New Roman"/>
      <family val="1"/>
      <charset val="204"/>
    </font>
    <font>
      <b/>
      <i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8"/>
      <color theme="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i/>
      <sz val="10"/>
      <color indexed="28"/>
      <name val="Times New Roman CYR"/>
      <charset val="204"/>
    </font>
    <font>
      <b/>
      <i/>
      <sz val="10"/>
      <color indexed="18"/>
      <name val="Times New Roman CYR"/>
    </font>
    <font>
      <b/>
      <i/>
      <sz val="11"/>
      <color indexed="18"/>
      <name val="Times New Roman CYR"/>
    </font>
    <font>
      <b/>
      <i/>
      <sz val="10"/>
      <color rgb="FF660066"/>
      <name val="Times New Roman CYR"/>
      <family val="1"/>
      <charset val="204"/>
    </font>
    <font>
      <b/>
      <i/>
      <sz val="10"/>
      <color rgb="FF003300"/>
      <name val="Times New Roman Cyr"/>
      <charset val="204"/>
    </font>
    <font>
      <b/>
      <sz val="12"/>
      <color rgb="FFFFFF99"/>
      <name val="Times New Roman CYR"/>
      <charset val="204"/>
    </font>
    <font>
      <b/>
      <i/>
      <sz val="10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b/>
      <i/>
      <sz val="12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2"/>
      <color rgb="FFE6FFB3"/>
      <name val="Times New Roman CYR"/>
      <family val="1"/>
      <charset val="204"/>
    </font>
    <font>
      <b/>
      <sz val="15"/>
      <name val="Times New Roman CYR"/>
      <family val="1"/>
      <charset val="204"/>
    </font>
    <font>
      <b/>
      <sz val="14"/>
      <color rgb="FF000099"/>
      <name val="Times New Roman Cyr"/>
      <family val="1"/>
      <charset val="204"/>
    </font>
    <font>
      <b/>
      <sz val="12"/>
      <color rgb="FF000099"/>
      <name val="Times New Roman Cyr"/>
      <family val="1"/>
      <charset val="204"/>
    </font>
    <font>
      <b/>
      <i/>
      <sz val="14"/>
      <color indexed="18"/>
      <name val="Times New Roman"/>
      <family val="1"/>
      <charset val="204"/>
    </font>
    <font>
      <b/>
      <sz val="14"/>
      <color indexed="18"/>
      <name val="Times New Roman CYR"/>
      <family val="1"/>
      <charset val="204"/>
    </font>
    <font>
      <b/>
      <i/>
      <sz val="10"/>
      <color indexed="20"/>
      <name val="Times New Roman Cyr"/>
    </font>
    <font>
      <b/>
      <i/>
      <sz val="10"/>
      <color indexed="58"/>
      <name val="Times New Roman CYR"/>
    </font>
    <font>
      <sz val="10"/>
      <color indexed="17"/>
      <name val="Times New Roman Cyr"/>
      <family val="1"/>
      <charset val="204"/>
    </font>
    <font>
      <b/>
      <sz val="12"/>
      <color rgb="FFFFFFCC"/>
      <name val="Times New Roman CYR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6FFB3"/>
        <bgColor indexed="64"/>
      </patternFill>
    </fill>
    <fill>
      <patternFill patternType="solid">
        <fgColor rgb="FFE1FEAC"/>
        <bgColor indexed="64"/>
      </patternFill>
    </fill>
    <fill>
      <patternFill patternType="solid">
        <fgColor indexed="26"/>
        <bgColor indexed="33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D9D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59">
    <xf numFmtId="0" fontId="0" fillId="0" borderId="0" xfId="0"/>
    <xf numFmtId="0" fontId="3" fillId="2" borderId="0" xfId="1" applyFont="1" applyFill="1" applyProtection="1"/>
    <xf numFmtId="0" fontId="4" fillId="2" borderId="0" xfId="1" applyFont="1" applyFill="1" applyBorder="1" applyAlignment="1" applyProtection="1">
      <alignment horizontal="center"/>
    </xf>
    <xf numFmtId="165" fontId="5" fillId="2" borderId="6" xfId="1" applyNumberFormat="1" applyFont="1" applyFill="1" applyBorder="1" applyAlignment="1" applyProtection="1">
      <alignment horizontal="center" vertical="center"/>
    </xf>
    <xf numFmtId="0" fontId="3" fillId="2" borderId="0" xfId="2" applyFont="1" applyFill="1" applyBorder="1" applyAlignment="1" applyProtection="1">
      <alignment horizontal="center"/>
    </xf>
    <xf numFmtId="0" fontId="6" fillId="2" borderId="6" xfId="2" applyNumberFormat="1" applyFont="1" applyFill="1" applyBorder="1" applyAlignment="1" applyProtection="1">
      <alignment horizontal="center" vertical="center"/>
    </xf>
    <xf numFmtId="0" fontId="4" fillId="0" borderId="0" xfId="1" applyFont="1" applyFill="1" applyProtection="1"/>
    <xf numFmtId="0" fontId="2" fillId="2" borderId="0" xfId="1" applyFont="1" applyFill="1" applyAlignment="1" applyProtection="1">
      <alignment horizontal="right"/>
    </xf>
    <xf numFmtId="0" fontId="4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166" fontId="7" fillId="2" borderId="0" xfId="3" applyNumberFormat="1" applyFont="1" applyFill="1" applyAlignment="1" applyProtection="1"/>
    <xf numFmtId="38" fontId="7" fillId="2" borderId="0" xfId="3" applyNumberFormat="1" applyFont="1" applyFill="1" applyProtection="1"/>
    <xf numFmtId="0" fontId="5" fillId="2" borderId="0" xfId="1" applyFont="1" applyFill="1" applyBorder="1" applyAlignment="1" applyProtection="1">
      <alignment horizontal="left"/>
    </xf>
    <xf numFmtId="0" fontId="5" fillId="2" borderId="0" xfId="1" applyFont="1" applyFill="1" applyBorder="1" applyAlignment="1" applyProtection="1">
      <alignment horizontal="right"/>
    </xf>
    <xf numFmtId="166" fontId="5" fillId="2" borderId="13" xfId="3" applyNumberFormat="1" applyFont="1" applyFill="1" applyBorder="1" applyAlignment="1" applyProtection="1">
      <alignment horizontal="left"/>
    </xf>
    <xf numFmtId="0" fontId="11" fillId="2" borderId="13" xfId="1" applyFont="1" applyFill="1" applyBorder="1" applyAlignment="1" applyProtection="1">
      <alignment horizontal="left"/>
    </xf>
    <xf numFmtId="0" fontId="5" fillId="2" borderId="13" xfId="1" applyFont="1" applyFill="1" applyBorder="1" applyAlignment="1" applyProtection="1">
      <alignment horizontal="left"/>
    </xf>
    <xf numFmtId="38" fontId="12" fillId="2" borderId="0" xfId="3" applyNumberFormat="1" applyFont="1" applyFill="1" applyAlignment="1" applyProtection="1">
      <alignment horizontal="left"/>
    </xf>
    <xf numFmtId="38" fontId="13" fillId="2" borderId="0" xfId="3" applyNumberFormat="1" applyFont="1" applyFill="1" applyAlignment="1" applyProtection="1"/>
    <xf numFmtId="38" fontId="14" fillId="2" borderId="14" xfId="3" applyNumberFormat="1" applyFont="1" applyFill="1" applyBorder="1" applyAlignment="1" applyProtection="1">
      <alignment horizontal="center"/>
    </xf>
    <xf numFmtId="166" fontId="7" fillId="2" borderId="0" xfId="3" applyNumberFormat="1" applyFont="1" applyFill="1" applyBorder="1" applyAlignment="1" applyProtection="1"/>
    <xf numFmtId="38" fontId="5" fillId="5" borderId="16" xfId="3" applyNumberFormat="1" applyFont="1" applyFill="1" applyBorder="1" applyAlignment="1" applyProtection="1">
      <alignment horizontal="center" vertical="center"/>
    </xf>
    <xf numFmtId="0" fontId="16" fillId="2" borderId="18" xfId="2" applyFont="1" applyFill="1" applyBorder="1" applyAlignment="1" applyProtection="1">
      <alignment vertical="center"/>
    </xf>
    <xf numFmtId="166" fontId="7" fillId="2" borderId="19" xfId="3" applyNumberFormat="1" applyFont="1" applyFill="1" applyBorder="1" applyAlignment="1" applyProtection="1">
      <alignment vertical="center"/>
    </xf>
    <xf numFmtId="0" fontId="17" fillId="2" borderId="18" xfId="2" applyFont="1" applyFill="1" applyBorder="1" applyAlignment="1" applyProtection="1">
      <alignment horizontal="left" vertical="center"/>
    </xf>
    <xf numFmtId="166" fontId="7" fillId="2" borderId="19" xfId="3" applyNumberFormat="1" applyFont="1" applyFill="1" applyBorder="1" applyAlignment="1" applyProtection="1">
      <alignment horizontal="left" vertical="center"/>
    </xf>
    <xf numFmtId="0" fontId="16" fillId="2" borderId="18" xfId="1" applyFont="1" applyFill="1" applyBorder="1" applyAlignment="1" applyProtection="1">
      <alignment vertical="center"/>
    </xf>
    <xf numFmtId="0" fontId="4" fillId="2" borderId="19" xfId="1" applyFont="1" applyFill="1" applyBorder="1" applyProtection="1"/>
    <xf numFmtId="38" fontId="5" fillId="5" borderId="20" xfId="3" applyNumberFormat="1" applyFont="1" applyFill="1" applyBorder="1" applyAlignment="1" applyProtection="1">
      <alignment horizontal="center" vertical="center"/>
    </xf>
    <xf numFmtId="0" fontId="19" fillId="2" borderId="22" xfId="2" applyFont="1" applyFill="1" applyBorder="1" applyAlignment="1" applyProtection="1">
      <alignment vertical="center"/>
    </xf>
    <xf numFmtId="166" fontId="7" fillId="2" borderId="23" xfId="3" applyNumberFormat="1" applyFont="1" applyFill="1" applyBorder="1" applyAlignment="1" applyProtection="1">
      <alignment horizontal="center" vertical="center"/>
    </xf>
    <xf numFmtId="0" fontId="21" fillId="2" borderId="24" xfId="2" applyFont="1" applyFill="1" applyBorder="1" applyAlignment="1" applyProtection="1">
      <alignment horizontal="left" vertical="center"/>
    </xf>
    <xf numFmtId="166" fontId="7" fillId="2" borderId="23" xfId="3" applyNumberFormat="1" applyFont="1" applyFill="1" applyBorder="1" applyAlignment="1" applyProtection="1">
      <alignment horizontal="left" vertical="center"/>
    </xf>
    <xf numFmtId="0" fontId="22" fillId="2" borderId="24" xfId="1" applyFont="1" applyFill="1" applyBorder="1" applyAlignment="1" applyProtection="1">
      <alignment horizontal="left" vertical="center"/>
    </xf>
    <xf numFmtId="0" fontId="4" fillId="2" borderId="23" xfId="1" applyFont="1" applyFill="1" applyBorder="1" applyProtection="1"/>
    <xf numFmtId="38" fontId="23" fillId="5" borderId="22" xfId="3" applyNumberFormat="1" applyFont="1" applyFill="1" applyBorder="1" applyAlignment="1" applyProtection="1">
      <alignment horizontal="center" vertical="center"/>
    </xf>
    <xf numFmtId="166" fontId="3" fillId="5" borderId="26" xfId="3" applyNumberFormat="1" applyFont="1" applyFill="1" applyBorder="1" applyAlignment="1" applyProtection="1">
      <alignment horizontal="center" vertical="center" wrapText="1"/>
    </xf>
    <xf numFmtId="166" fontId="24" fillId="5" borderId="23" xfId="3" applyNumberFormat="1" applyFont="1" applyFill="1" applyBorder="1" applyAlignment="1" applyProtection="1">
      <alignment horizontal="center" vertical="center" wrapText="1"/>
    </xf>
    <xf numFmtId="166" fontId="7" fillId="6" borderId="0" xfId="3" applyNumberFormat="1" applyFont="1" applyFill="1" applyAlignment="1" applyProtection="1"/>
    <xf numFmtId="38" fontId="2" fillId="5" borderId="27" xfId="3" applyNumberFormat="1" applyFont="1" applyFill="1" applyBorder="1" applyAlignment="1" applyProtection="1">
      <alignment horizontal="center" vertical="center"/>
    </xf>
    <xf numFmtId="167" fontId="2" fillId="5" borderId="25" xfId="3" applyNumberFormat="1" applyFont="1" applyFill="1" applyBorder="1" applyAlignment="1" applyProtection="1">
      <alignment horizontal="center" vertical="center"/>
    </xf>
    <xf numFmtId="166" fontId="2" fillId="5" borderId="26" xfId="3" applyNumberFormat="1" applyFont="1" applyFill="1" applyBorder="1" applyAlignment="1" applyProtection="1">
      <alignment horizontal="center" vertical="center"/>
    </xf>
    <xf numFmtId="166" fontId="2" fillId="5" borderId="23" xfId="3" applyNumberFormat="1" applyFont="1" applyFill="1" applyBorder="1" applyAlignment="1" applyProtection="1">
      <alignment horizontal="center" vertical="center"/>
    </xf>
    <xf numFmtId="38" fontId="2" fillId="2" borderId="20" xfId="3" applyNumberFormat="1" applyFont="1" applyFill="1" applyBorder="1" applyAlignment="1" applyProtection="1"/>
    <xf numFmtId="167" fontId="2" fillId="2" borderId="21" xfId="3" applyNumberFormat="1" applyFont="1" applyFill="1" applyBorder="1" applyAlignment="1" applyProtection="1">
      <alignment horizontal="center"/>
    </xf>
    <xf numFmtId="166" fontId="2" fillId="2" borderId="28" xfId="3" applyNumberFormat="1" applyFont="1" applyFill="1" applyBorder="1" applyAlignment="1" applyProtection="1"/>
    <xf numFmtId="166" fontId="7" fillId="2" borderId="29" xfId="3" applyNumberFormat="1" applyFont="1" applyFill="1" applyBorder="1" applyAlignment="1" applyProtection="1"/>
    <xf numFmtId="38" fontId="2" fillId="0" borderId="20" xfId="3" applyNumberFormat="1" applyFont="1" applyBorder="1" applyAlignment="1" applyProtection="1"/>
    <xf numFmtId="167" fontId="2" fillId="0" borderId="21" xfId="3" applyNumberFormat="1" applyFont="1" applyBorder="1" applyAlignment="1" applyProtection="1">
      <alignment horizontal="center"/>
    </xf>
    <xf numFmtId="168" fontId="16" fillId="0" borderId="28" xfId="3" applyNumberFormat="1" applyFont="1" applyBorder="1" applyAlignment="1" applyProtection="1">
      <alignment horizontal="center"/>
    </xf>
    <xf numFmtId="168" fontId="16" fillId="0" borderId="29" xfId="3" applyNumberFormat="1" applyFont="1" applyBorder="1" applyAlignment="1" applyProtection="1">
      <alignment horizontal="center"/>
    </xf>
    <xf numFmtId="38" fontId="7" fillId="0" borderId="30" xfId="3" applyNumberFormat="1" applyFont="1" applyBorder="1" applyAlignment="1" applyProtection="1"/>
    <xf numFmtId="167" fontId="7" fillId="0" borderId="31" xfId="3" applyNumberFormat="1" applyFont="1" applyBorder="1" applyAlignment="1" applyProtection="1">
      <alignment horizontal="center"/>
    </xf>
    <xf numFmtId="166" fontId="2" fillId="0" borderId="32" xfId="3" applyNumberFormat="1" applyFont="1" applyBorder="1" applyAlignment="1" applyProtection="1"/>
    <xf numFmtId="166" fontId="7" fillId="0" borderId="33" xfId="3" applyNumberFormat="1" applyFont="1" applyBorder="1" applyAlignment="1" applyProtection="1"/>
    <xf numFmtId="0" fontId="4" fillId="0" borderId="0" xfId="2" applyFont="1" applyFill="1" applyProtection="1"/>
    <xf numFmtId="38" fontId="7" fillId="0" borderId="34" xfId="3" applyNumberFormat="1" applyFont="1" applyBorder="1" applyAlignment="1" applyProtection="1"/>
    <xf numFmtId="167" fontId="7" fillId="0" borderId="35" xfId="3" applyNumberFormat="1" applyFont="1" applyBorder="1" applyAlignment="1" applyProtection="1">
      <alignment horizontal="center"/>
    </xf>
    <xf numFmtId="166" fontId="2" fillId="0" borderId="36" xfId="3" applyNumberFormat="1" applyFont="1" applyBorder="1" applyAlignment="1" applyProtection="1"/>
    <xf numFmtId="166" fontId="7" fillId="0" borderId="37" xfId="3" applyNumberFormat="1" applyFont="1" applyBorder="1" applyAlignment="1" applyProtection="1"/>
    <xf numFmtId="38" fontId="2" fillId="6" borderId="38" xfId="3" applyNumberFormat="1" applyFont="1" applyFill="1" applyBorder="1" applyAlignment="1" applyProtection="1"/>
    <xf numFmtId="167" fontId="2" fillId="6" borderId="39" xfId="3" applyNumberFormat="1" applyFont="1" applyFill="1" applyBorder="1" applyAlignment="1" applyProtection="1">
      <alignment horizontal="center"/>
    </xf>
    <xf numFmtId="166" fontId="2" fillId="6" borderId="40" xfId="3" applyNumberFormat="1" applyFont="1" applyFill="1" applyBorder="1" applyAlignment="1" applyProtection="1"/>
    <xf numFmtId="166" fontId="7" fillId="6" borderId="41" xfId="3" applyNumberFormat="1" applyFont="1" applyFill="1" applyBorder="1" applyAlignment="1" applyProtection="1"/>
    <xf numFmtId="166" fontId="2" fillId="0" borderId="28" xfId="3" applyNumberFormat="1" applyFont="1" applyBorder="1" applyAlignment="1" applyProtection="1"/>
    <xf numFmtId="166" fontId="7" fillId="0" borderId="29" xfId="3" applyNumberFormat="1" applyFont="1" applyBorder="1" applyAlignment="1" applyProtection="1"/>
    <xf numFmtId="38" fontId="5" fillId="5" borderId="42" xfId="3" applyNumberFormat="1" applyFont="1" applyFill="1" applyBorder="1" applyAlignment="1" applyProtection="1"/>
    <xf numFmtId="167" fontId="5" fillId="5" borderId="43" xfId="3" applyNumberFormat="1" applyFont="1" applyFill="1" applyBorder="1" applyAlignment="1" applyProtection="1">
      <alignment horizontal="center"/>
    </xf>
    <xf numFmtId="166" fontId="5" fillId="7" borderId="44" xfId="3" applyNumberFormat="1" applyFont="1" applyFill="1" applyBorder="1" applyAlignment="1" applyProtection="1"/>
    <xf numFmtId="166" fontId="13" fillId="7" borderId="45" xfId="3" applyNumberFormat="1" applyFont="1" applyFill="1" applyBorder="1" applyAlignment="1" applyProtection="1"/>
    <xf numFmtId="38" fontId="7" fillId="0" borderId="20" xfId="3" applyNumberFormat="1" applyFont="1" applyBorder="1" applyAlignment="1" applyProtection="1"/>
    <xf numFmtId="167" fontId="7" fillId="0" borderId="21" xfId="3" applyNumberFormat="1" applyFont="1" applyBorder="1" applyAlignment="1" applyProtection="1">
      <alignment horizontal="center"/>
    </xf>
    <xf numFmtId="38" fontId="7" fillId="4" borderId="30" xfId="3" applyNumberFormat="1" applyFont="1" applyFill="1" applyBorder="1" applyAlignment="1" applyProtection="1"/>
    <xf numFmtId="166" fontId="7" fillId="0" borderId="28" xfId="3" applyNumberFormat="1" applyFont="1" applyBorder="1" applyAlignment="1" applyProtection="1"/>
    <xf numFmtId="38" fontId="14" fillId="5" borderId="46" xfId="3" applyNumberFormat="1" applyFont="1" applyFill="1" applyBorder="1" applyAlignment="1" applyProtection="1"/>
    <xf numFmtId="167" fontId="14" fillId="5" borderId="47" xfId="3" applyNumberFormat="1" applyFont="1" applyFill="1" applyBorder="1" applyAlignment="1" applyProtection="1">
      <alignment horizontal="center"/>
    </xf>
    <xf numFmtId="166" fontId="5" fillId="5" borderId="48" xfId="3" applyNumberFormat="1" applyFont="1" applyFill="1" applyBorder="1" applyAlignment="1" applyProtection="1"/>
    <xf numFmtId="166" fontId="13" fillId="5" borderId="49" xfId="3" applyNumberFormat="1" applyFont="1" applyFill="1" applyBorder="1" applyAlignment="1" applyProtection="1"/>
    <xf numFmtId="38" fontId="27" fillId="4" borderId="0" xfId="3" applyNumberFormat="1" applyFont="1" applyFill="1" applyBorder="1" applyAlignment="1" applyProtection="1"/>
    <xf numFmtId="167" fontId="5" fillId="4" borderId="0" xfId="3" applyNumberFormat="1" applyFont="1" applyFill="1" applyBorder="1" applyAlignment="1" applyProtection="1">
      <alignment horizontal="center"/>
    </xf>
    <xf numFmtId="166" fontId="7" fillId="4" borderId="0" xfId="3" applyNumberFormat="1" applyFont="1" applyFill="1" applyBorder="1" applyAlignment="1" applyProtection="1"/>
    <xf numFmtId="166" fontId="2" fillId="4" borderId="0" xfId="3" applyNumberFormat="1" applyFont="1" applyFill="1" applyBorder="1" applyAlignment="1" applyProtection="1"/>
    <xf numFmtId="38" fontId="2" fillId="0" borderId="0" xfId="3" applyNumberFormat="1" applyFont="1" applyBorder="1" applyAlignment="1" applyProtection="1"/>
    <xf numFmtId="167" fontId="5" fillId="2" borderId="0" xfId="3" applyNumberFormat="1" applyFont="1" applyFill="1" applyBorder="1" applyAlignment="1" applyProtection="1">
      <alignment horizontal="center"/>
    </xf>
    <xf numFmtId="166" fontId="16" fillId="2" borderId="0" xfId="3" applyNumberFormat="1" applyFont="1" applyFill="1" applyBorder="1" applyAlignment="1" applyProtection="1">
      <alignment horizontal="center"/>
    </xf>
    <xf numFmtId="0" fontId="13" fillId="2" borderId="0" xfId="1" applyFont="1" applyFill="1" applyProtection="1"/>
    <xf numFmtId="38" fontId="5" fillId="9" borderId="16" xfId="3" applyNumberFormat="1" applyFont="1" applyFill="1" applyBorder="1" applyAlignment="1" applyProtection="1">
      <alignment horizontal="center" vertical="center"/>
    </xf>
    <xf numFmtId="38" fontId="5" fillId="9" borderId="20" xfId="3" applyNumberFormat="1" applyFont="1" applyFill="1" applyBorder="1" applyAlignment="1" applyProtection="1">
      <alignment horizontal="center" vertical="center"/>
    </xf>
    <xf numFmtId="0" fontId="24" fillId="2" borderId="24" xfId="2" applyFont="1" applyFill="1" applyBorder="1" applyAlignment="1" applyProtection="1">
      <alignment vertical="center"/>
    </xf>
    <xf numFmtId="0" fontId="24" fillId="2" borderId="24" xfId="2" applyFont="1" applyFill="1" applyBorder="1" applyAlignment="1" applyProtection="1">
      <alignment horizontal="left" vertical="center"/>
    </xf>
    <xf numFmtId="0" fontId="16" fillId="2" borderId="24" xfId="1" applyFont="1" applyFill="1" applyBorder="1" applyAlignment="1" applyProtection="1">
      <alignment horizontal="left" vertical="center"/>
    </xf>
    <xf numFmtId="38" fontId="29" fillId="9" borderId="22" xfId="3" applyNumberFormat="1" applyFont="1" applyFill="1" applyBorder="1" applyAlignment="1" applyProtection="1">
      <alignment horizontal="center" vertical="center"/>
    </xf>
    <xf numFmtId="166" fontId="3" fillId="9" borderId="26" xfId="3" applyNumberFormat="1" applyFont="1" applyFill="1" applyBorder="1" applyAlignment="1" applyProtection="1">
      <alignment horizontal="center" vertical="center" wrapText="1"/>
    </xf>
    <xf numFmtId="166" fontId="24" fillId="9" borderId="23" xfId="3" applyNumberFormat="1" applyFont="1" applyFill="1" applyBorder="1" applyAlignment="1" applyProtection="1">
      <alignment horizontal="center" vertical="center" wrapText="1"/>
    </xf>
    <xf numFmtId="166" fontId="2" fillId="9" borderId="26" xfId="3" applyNumberFormat="1" applyFont="1" applyFill="1" applyBorder="1" applyAlignment="1" applyProtection="1">
      <alignment horizontal="center" vertical="center" wrapText="1"/>
    </xf>
    <xf numFmtId="38" fontId="2" fillId="9" borderId="27" xfId="3" applyNumberFormat="1" applyFont="1" applyFill="1" applyBorder="1" applyAlignment="1" applyProtection="1">
      <alignment horizontal="center" vertical="center"/>
    </xf>
    <xf numFmtId="169" fontId="2" fillId="9" borderId="50" xfId="3" applyNumberFormat="1" applyFont="1" applyFill="1" applyBorder="1" applyAlignment="1" applyProtection="1">
      <alignment horizontal="center" vertical="center"/>
    </xf>
    <xf numFmtId="166" fontId="2" fillId="9" borderId="26" xfId="3" applyNumberFormat="1" applyFont="1" applyFill="1" applyBorder="1" applyAlignment="1" applyProtection="1">
      <alignment horizontal="center" vertical="center"/>
    </xf>
    <xf numFmtId="166" fontId="2" fillId="9" borderId="23" xfId="3" applyNumberFormat="1" applyFont="1" applyFill="1" applyBorder="1" applyAlignment="1" applyProtection="1">
      <alignment horizontal="center" vertical="center"/>
    </xf>
    <xf numFmtId="38" fontId="2" fillId="0" borderId="20" xfId="3" applyNumberFormat="1" applyFont="1" applyFill="1" applyBorder="1" applyAlignment="1" applyProtection="1"/>
    <xf numFmtId="167" fontId="2" fillId="0" borderId="21" xfId="3" applyNumberFormat="1" applyFont="1" applyFill="1" applyBorder="1" applyAlignment="1" applyProtection="1">
      <alignment horizontal="center" vertical="center"/>
    </xf>
    <xf numFmtId="166" fontId="2" fillId="0" borderId="28" xfId="3" applyNumberFormat="1" applyFont="1" applyFill="1" applyBorder="1" applyAlignment="1" applyProtection="1"/>
    <xf numFmtId="38" fontId="7" fillId="0" borderId="30" xfId="3" applyNumberFormat="1" applyFont="1" applyFill="1" applyBorder="1" applyAlignment="1" applyProtection="1"/>
    <xf numFmtId="167" fontId="7" fillId="0" borderId="31" xfId="3" applyNumberFormat="1" applyFont="1" applyFill="1" applyBorder="1" applyAlignment="1" applyProtection="1">
      <alignment horizontal="center" vertical="center"/>
    </xf>
    <xf numFmtId="166" fontId="2" fillId="0" borderId="32" xfId="3" applyNumberFormat="1" applyFont="1" applyFill="1" applyBorder="1" applyAlignment="1" applyProtection="1"/>
    <xf numFmtId="166" fontId="7" fillId="0" borderId="33" xfId="3" applyNumberFormat="1" applyFont="1" applyFill="1" applyBorder="1" applyAlignment="1" applyProtection="1"/>
    <xf numFmtId="167" fontId="7" fillId="0" borderId="31" xfId="3" applyNumberFormat="1" applyFont="1" applyBorder="1" applyAlignment="1" applyProtection="1">
      <alignment horizontal="center" vertical="center"/>
    </xf>
    <xf numFmtId="167" fontId="7" fillId="0" borderId="35" xfId="3" applyNumberFormat="1" applyFont="1" applyBorder="1" applyAlignment="1" applyProtection="1">
      <alignment horizontal="center" vertical="center"/>
    </xf>
    <xf numFmtId="38" fontId="5" fillId="10" borderId="42" xfId="3" applyNumberFormat="1" applyFont="1" applyFill="1" applyBorder="1" applyAlignment="1" applyProtection="1"/>
    <xf numFmtId="167" fontId="5" fillId="10" borderId="43" xfId="3" applyNumberFormat="1" applyFont="1" applyFill="1" applyBorder="1" applyAlignment="1" applyProtection="1">
      <alignment horizontal="center"/>
    </xf>
    <xf numFmtId="38" fontId="3" fillId="2" borderId="20" xfId="3" applyNumberFormat="1" applyFont="1" applyFill="1" applyBorder="1" applyAlignment="1" applyProtection="1"/>
    <xf numFmtId="167" fontId="2" fillId="2" borderId="21" xfId="3" applyNumberFormat="1" applyFont="1" applyFill="1" applyBorder="1" applyAlignment="1" applyProtection="1">
      <alignment horizontal="center" vertical="center"/>
    </xf>
    <xf numFmtId="167" fontId="2" fillId="6" borderId="39" xfId="3" applyNumberFormat="1" applyFont="1" applyFill="1" applyBorder="1" applyAlignment="1" applyProtection="1">
      <alignment horizontal="center" vertical="center"/>
    </xf>
    <xf numFmtId="167" fontId="2" fillId="0" borderId="21" xfId="3" applyNumberFormat="1" applyFont="1" applyBorder="1" applyAlignment="1" applyProtection="1">
      <alignment horizontal="center" vertical="center"/>
    </xf>
    <xf numFmtId="166" fontId="2" fillId="0" borderId="32" xfId="3" applyNumberFormat="1" applyFont="1" applyBorder="1" applyAlignment="1" applyProtection="1">
      <alignment horizontal="right"/>
    </xf>
    <xf numFmtId="166" fontId="7" fillId="0" borderId="33" xfId="3" applyNumberFormat="1" applyFont="1" applyBorder="1" applyAlignment="1" applyProtection="1">
      <alignment horizontal="right"/>
    </xf>
    <xf numFmtId="167" fontId="2" fillId="11" borderId="39" xfId="3" applyNumberFormat="1" applyFont="1" applyFill="1" applyBorder="1" applyAlignment="1" applyProtection="1">
      <alignment horizontal="center" vertical="center"/>
    </xf>
    <xf numFmtId="166" fontId="2" fillId="11" borderId="40" xfId="3" applyNumberFormat="1" applyFont="1" applyFill="1" applyBorder="1" applyAlignment="1" applyProtection="1"/>
    <xf numFmtId="166" fontId="7" fillId="11" borderId="41" xfId="3" applyNumberFormat="1" applyFont="1" applyFill="1" applyBorder="1" applyAlignment="1" applyProtection="1"/>
    <xf numFmtId="38" fontId="2" fillId="4" borderId="20" xfId="3" applyNumberFormat="1" applyFont="1" applyFill="1" applyBorder="1" applyAlignment="1" applyProtection="1"/>
    <xf numFmtId="38" fontId="7" fillId="4" borderId="34" xfId="3" applyNumberFormat="1" applyFont="1" applyFill="1" applyBorder="1" applyAlignment="1" applyProtection="1"/>
    <xf numFmtId="38" fontId="14" fillId="9" borderId="46" xfId="3" applyNumberFormat="1" applyFont="1" applyFill="1" applyBorder="1" applyAlignment="1" applyProtection="1"/>
    <xf numFmtId="167" fontId="30" fillId="9" borderId="47" xfId="3" applyNumberFormat="1" applyFont="1" applyFill="1" applyBorder="1" applyAlignment="1" applyProtection="1">
      <alignment horizontal="center" vertical="center"/>
    </xf>
    <xf numFmtId="166" fontId="5" fillId="9" borderId="48" xfId="3" applyNumberFormat="1" applyFont="1" applyFill="1" applyBorder="1" applyAlignment="1" applyProtection="1">
      <alignment horizontal="right"/>
    </xf>
    <xf numFmtId="166" fontId="13" fillId="9" borderId="49" xfId="3" applyNumberFormat="1" applyFont="1" applyFill="1" applyBorder="1" applyAlignment="1" applyProtection="1">
      <alignment horizontal="right"/>
    </xf>
    <xf numFmtId="166" fontId="7" fillId="4" borderId="0" xfId="3" applyNumberFormat="1" applyFont="1" applyFill="1" applyAlignment="1" applyProtection="1"/>
    <xf numFmtId="0" fontId="2" fillId="3" borderId="0" xfId="2" applyFont="1" applyFill="1" applyProtection="1"/>
    <xf numFmtId="0" fontId="4" fillId="3" borderId="0" xfId="2" applyFont="1" applyFill="1" applyBorder="1" applyAlignment="1" applyProtection="1">
      <alignment horizontal="center"/>
    </xf>
    <xf numFmtId="0" fontId="3" fillId="3" borderId="0" xfId="2" applyFont="1" applyFill="1" applyProtection="1"/>
    <xf numFmtId="165" fontId="31" fillId="3" borderId="6" xfId="2" applyNumberFormat="1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 applyProtection="1">
      <alignment horizontal="center"/>
    </xf>
    <xf numFmtId="0" fontId="2" fillId="3" borderId="0" xfId="2" applyFont="1" applyFill="1" applyAlignment="1" applyProtection="1">
      <alignment horizontal="right"/>
    </xf>
    <xf numFmtId="0" fontId="4" fillId="3" borderId="0" xfId="2" applyFont="1" applyFill="1" applyProtection="1"/>
    <xf numFmtId="0" fontId="2" fillId="3" borderId="0" xfId="2" applyFont="1" applyFill="1" applyAlignment="1" applyProtection="1">
      <alignment horizontal="left"/>
    </xf>
    <xf numFmtId="166" fontId="7" fillId="3" borderId="0" xfId="3" applyNumberFormat="1" applyFont="1" applyFill="1" applyAlignment="1" applyProtection="1"/>
    <xf numFmtId="38" fontId="7" fillId="3" borderId="0" xfId="3" applyNumberFormat="1" applyFont="1" applyFill="1" applyProtection="1"/>
    <xf numFmtId="0" fontId="5" fillId="12" borderId="0" xfId="2" applyFont="1" applyFill="1" applyBorder="1" applyAlignment="1" applyProtection="1">
      <alignment horizontal="left"/>
    </xf>
    <xf numFmtId="0" fontId="5" fillId="12" borderId="0" xfId="2" applyFont="1" applyFill="1" applyBorder="1" applyAlignment="1" applyProtection="1">
      <alignment horizontal="right"/>
    </xf>
    <xf numFmtId="166" fontId="5" fillId="3" borderId="0" xfId="3" applyNumberFormat="1" applyFont="1" applyFill="1" applyBorder="1" applyAlignment="1" applyProtection="1">
      <alignment horizontal="left"/>
    </xf>
    <xf numFmtId="0" fontId="33" fillId="2" borderId="13" xfId="1" applyFont="1" applyFill="1" applyBorder="1" applyAlignment="1" applyProtection="1">
      <alignment horizontal="left"/>
    </xf>
    <xf numFmtId="0" fontId="34" fillId="2" borderId="13" xfId="1" applyFont="1" applyFill="1" applyBorder="1" applyAlignment="1" applyProtection="1">
      <alignment horizontal="left"/>
    </xf>
    <xf numFmtId="0" fontId="4" fillId="3" borderId="13" xfId="2" applyFont="1" applyFill="1" applyBorder="1" applyAlignment="1" applyProtection="1">
      <alignment horizontal="center"/>
    </xf>
    <xf numFmtId="38" fontId="12" fillId="3" borderId="13" xfId="3" applyNumberFormat="1" applyFont="1" applyFill="1" applyBorder="1" applyAlignment="1" applyProtection="1">
      <alignment horizontal="left"/>
    </xf>
    <xf numFmtId="38" fontId="13" fillId="4" borderId="0" xfId="3" applyNumberFormat="1" applyFont="1" applyFill="1" applyAlignment="1" applyProtection="1"/>
    <xf numFmtId="38" fontId="14" fillId="4" borderId="14" xfId="3" applyNumberFormat="1" applyFont="1" applyFill="1" applyBorder="1" applyAlignment="1" applyProtection="1">
      <alignment horizontal="center"/>
    </xf>
    <xf numFmtId="38" fontId="2" fillId="4" borderId="0" xfId="3" applyNumberFormat="1" applyFont="1" applyFill="1" applyAlignment="1" applyProtection="1">
      <alignment horizontal="left"/>
    </xf>
    <xf numFmtId="38" fontId="14" fillId="4" borderId="0" xfId="3" applyNumberFormat="1" applyFont="1" applyFill="1" applyAlignment="1" applyProtection="1">
      <alignment horizontal="center"/>
    </xf>
    <xf numFmtId="0" fontId="4" fillId="4" borderId="0" xfId="2" applyFont="1" applyFill="1" applyBorder="1" applyProtection="1"/>
    <xf numFmtId="0" fontId="4" fillId="4" borderId="0" xfId="2" applyFont="1" applyFill="1" applyProtection="1"/>
    <xf numFmtId="38" fontId="5" fillId="8" borderId="16" xfId="3" applyNumberFormat="1" applyFont="1" applyFill="1" applyBorder="1" applyAlignment="1" applyProtection="1">
      <alignment horizontal="center" vertical="center"/>
    </xf>
    <xf numFmtId="0" fontId="4" fillId="2" borderId="19" xfId="2" applyFont="1" applyFill="1" applyBorder="1" applyProtection="1"/>
    <xf numFmtId="38" fontId="5" fillId="8" borderId="20" xfId="3" applyNumberFormat="1" applyFont="1" applyFill="1" applyBorder="1" applyAlignment="1" applyProtection="1">
      <alignment horizontal="center" vertical="center"/>
    </xf>
    <xf numFmtId="0" fontId="19" fillId="2" borderId="24" xfId="2" applyFont="1" applyFill="1" applyBorder="1" applyAlignment="1" applyProtection="1">
      <alignment vertical="center"/>
    </xf>
    <xf numFmtId="0" fontId="35" fillId="2" borderId="24" xfId="2" applyFont="1" applyFill="1" applyBorder="1" applyAlignment="1" applyProtection="1">
      <alignment horizontal="left" vertical="center"/>
    </xf>
    <xf numFmtId="0" fontId="36" fillId="2" borderId="24" xfId="2" applyFont="1" applyFill="1" applyBorder="1" applyAlignment="1" applyProtection="1">
      <alignment horizontal="left" vertical="center"/>
    </xf>
    <xf numFmtId="0" fontId="37" fillId="2" borderId="23" xfId="2" applyFont="1" applyFill="1" applyBorder="1" applyProtection="1"/>
    <xf numFmtId="38" fontId="38" fillId="8" borderId="22" xfId="3" applyNumberFormat="1" applyFont="1" applyFill="1" applyBorder="1" applyAlignment="1" applyProtection="1">
      <alignment horizontal="center" vertical="center"/>
    </xf>
    <xf numFmtId="166" fontId="3" fillId="8" borderId="26" xfId="3" applyNumberFormat="1" applyFont="1" applyFill="1" applyBorder="1" applyAlignment="1" applyProtection="1">
      <alignment horizontal="center" vertical="center" wrapText="1"/>
    </xf>
    <xf numFmtId="166" fontId="24" fillId="8" borderId="51" xfId="3" applyNumberFormat="1" applyFont="1" applyFill="1" applyBorder="1" applyAlignment="1" applyProtection="1">
      <alignment horizontal="center" vertical="center" wrapText="1"/>
    </xf>
    <xf numFmtId="166" fontId="24" fillId="8" borderId="23" xfId="3" applyNumberFormat="1" applyFont="1" applyFill="1" applyBorder="1" applyAlignment="1" applyProtection="1">
      <alignment horizontal="center" vertical="center" wrapText="1"/>
    </xf>
    <xf numFmtId="38" fontId="2" fillId="8" borderId="27" xfId="3" applyNumberFormat="1" applyFont="1" applyFill="1" applyBorder="1" applyAlignment="1" applyProtection="1">
      <alignment horizontal="center" vertical="center"/>
    </xf>
    <xf numFmtId="167" fontId="2" fillId="8" borderId="25" xfId="3" applyNumberFormat="1" applyFont="1" applyFill="1" applyBorder="1" applyAlignment="1" applyProtection="1">
      <alignment horizontal="center" vertical="center"/>
    </xf>
    <xf numFmtId="166" fontId="2" fillId="8" borderId="26" xfId="3" applyNumberFormat="1" applyFont="1" applyFill="1" applyBorder="1" applyAlignment="1" applyProtection="1">
      <alignment horizontal="center" vertical="center"/>
    </xf>
    <xf numFmtId="166" fontId="2" fillId="8" borderId="23" xfId="3" applyNumberFormat="1" applyFont="1" applyFill="1" applyBorder="1" applyAlignment="1" applyProtection="1">
      <alignment horizontal="center" vertical="center"/>
    </xf>
    <xf numFmtId="166" fontId="25" fillId="2" borderId="28" xfId="3" applyNumberFormat="1" applyFont="1" applyFill="1" applyBorder="1" applyAlignment="1" applyProtection="1"/>
    <xf numFmtId="166" fontId="26" fillId="2" borderId="29" xfId="3" applyNumberFormat="1" applyFont="1" applyFill="1" applyBorder="1" applyAlignment="1" applyProtection="1"/>
    <xf numFmtId="166" fontId="25" fillId="0" borderId="28" xfId="3" applyNumberFormat="1" applyFont="1" applyBorder="1" applyAlignment="1" applyProtection="1">
      <alignment horizontal="center"/>
    </xf>
    <xf numFmtId="166" fontId="26" fillId="0" borderId="29" xfId="3" applyNumberFormat="1" applyFont="1" applyBorder="1" applyAlignment="1" applyProtection="1">
      <alignment horizontal="center"/>
    </xf>
    <xf numFmtId="166" fontId="25" fillId="0" borderId="32" xfId="3" applyNumberFormat="1" applyFont="1" applyBorder="1" applyAlignment="1" applyProtection="1">
      <alignment horizontal="right"/>
    </xf>
    <xf numFmtId="166" fontId="26" fillId="0" borderId="33" xfId="3" applyNumberFormat="1" applyFont="1" applyBorder="1" applyAlignment="1" applyProtection="1">
      <alignment horizontal="right"/>
    </xf>
    <xf numFmtId="166" fontId="25" fillId="0" borderId="36" xfId="3" applyNumberFormat="1" applyFont="1" applyBorder="1" applyAlignment="1" applyProtection="1">
      <alignment horizontal="right"/>
    </xf>
    <xf numFmtId="166" fontId="26" fillId="0" borderId="37" xfId="3" applyNumberFormat="1" applyFont="1" applyBorder="1" applyAlignment="1" applyProtection="1">
      <alignment horizontal="right"/>
    </xf>
    <xf numFmtId="166" fontId="25" fillId="6" borderId="40" xfId="3" applyNumberFormat="1" applyFont="1" applyFill="1" applyBorder="1" applyAlignment="1" applyProtection="1">
      <alignment horizontal="right"/>
    </xf>
    <xf numFmtId="166" fontId="26" fillId="6" borderId="41" xfId="3" applyNumberFormat="1" applyFont="1" applyFill="1" applyBorder="1" applyAlignment="1" applyProtection="1">
      <alignment horizontal="right"/>
    </xf>
    <xf numFmtId="166" fontId="25" fillId="0" borderId="28" xfId="3" applyNumberFormat="1" applyFont="1" applyBorder="1" applyAlignment="1" applyProtection="1">
      <alignment horizontal="right"/>
    </xf>
    <xf numFmtId="166" fontId="26" fillId="0" borderId="29" xfId="3" applyNumberFormat="1" applyFont="1" applyBorder="1" applyAlignment="1" applyProtection="1">
      <alignment horizontal="right"/>
    </xf>
    <xf numFmtId="38" fontId="7" fillId="13" borderId="38" xfId="3" applyNumberFormat="1" applyFont="1" applyFill="1" applyBorder="1" applyAlignment="1" applyProtection="1"/>
    <xf numFmtId="167" fontId="7" fillId="13" borderId="39" xfId="3" applyNumberFormat="1" applyFont="1" applyFill="1" applyBorder="1" applyAlignment="1" applyProtection="1">
      <alignment horizontal="center"/>
    </xf>
    <xf numFmtId="166" fontId="25" fillId="13" borderId="40" xfId="3" applyNumberFormat="1" applyFont="1" applyFill="1" applyBorder="1" applyAlignment="1" applyProtection="1">
      <alignment horizontal="right"/>
    </xf>
    <xf numFmtId="166" fontId="26" fillId="13" borderId="41" xfId="3" applyNumberFormat="1" applyFont="1" applyFill="1" applyBorder="1" applyAlignment="1" applyProtection="1">
      <alignment horizontal="right"/>
    </xf>
    <xf numFmtId="166" fontId="25" fillId="5" borderId="44" xfId="3" applyNumberFormat="1" applyFont="1" applyFill="1" applyBorder="1" applyAlignment="1" applyProtection="1">
      <alignment horizontal="right"/>
    </xf>
    <xf numFmtId="166" fontId="26" fillId="5" borderId="45" xfId="3" applyNumberFormat="1" applyFont="1" applyFill="1" applyBorder="1" applyAlignment="1" applyProtection="1">
      <alignment horizontal="right"/>
    </xf>
    <xf numFmtId="166" fontId="25" fillId="2" borderId="28" xfId="3" applyNumberFormat="1" applyFont="1" applyFill="1" applyBorder="1" applyAlignment="1" applyProtection="1">
      <alignment horizontal="right"/>
    </xf>
    <xf numFmtId="166" fontId="26" fillId="2" borderId="29" xfId="3" applyNumberFormat="1" applyFont="1" applyFill="1" applyBorder="1" applyAlignment="1" applyProtection="1">
      <alignment horizontal="right"/>
    </xf>
    <xf numFmtId="38" fontId="2" fillId="14" borderId="38" xfId="3" applyNumberFormat="1" applyFont="1" applyFill="1" applyBorder="1" applyAlignment="1" applyProtection="1"/>
    <xf numFmtId="167" fontId="2" fillId="14" borderId="39" xfId="3" applyNumberFormat="1" applyFont="1" applyFill="1" applyBorder="1" applyAlignment="1" applyProtection="1">
      <alignment horizontal="center"/>
    </xf>
    <xf numFmtId="166" fontId="25" fillId="14" borderId="40" xfId="3" applyNumberFormat="1" applyFont="1" applyFill="1" applyBorder="1" applyAlignment="1" applyProtection="1">
      <alignment horizontal="right"/>
    </xf>
    <xf numFmtId="166" fontId="26" fillId="14" borderId="41" xfId="3" applyNumberFormat="1" applyFont="1" applyFill="1" applyBorder="1" applyAlignment="1" applyProtection="1">
      <alignment horizontal="right"/>
    </xf>
    <xf numFmtId="166" fontId="25" fillId="10" borderId="44" xfId="3" applyNumberFormat="1" applyFont="1" applyFill="1" applyBorder="1" applyAlignment="1" applyProtection="1">
      <alignment horizontal="right"/>
    </xf>
    <xf numFmtId="166" fontId="26" fillId="10" borderId="45" xfId="3" applyNumberFormat="1" applyFont="1" applyFill="1" applyBorder="1" applyAlignment="1" applyProtection="1">
      <alignment horizontal="right"/>
    </xf>
    <xf numFmtId="38" fontId="5" fillId="15" borderId="42" xfId="3" applyNumberFormat="1" applyFont="1" applyFill="1" applyBorder="1" applyAlignment="1" applyProtection="1"/>
    <xf numFmtId="167" fontId="5" fillId="15" borderId="43" xfId="3" applyNumberFormat="1" applyFont="1" applyFill="1" applyBorder="1" applyAlignment="1" applyProtection="1">
      <alignment horizontal="center"/>
    </xf>
    <xf numFmtId="166" fontId="25" fillId="15" borderId="44" xfId="3" applyNumberFormat="1" applyFont="1" applyFill="1" applyBorder="1" applyAlignment="1" applyProtection="1">
      <alignment horizontal="right"/>
    </xf>
    <xf numFmtId="166" fontId="26" fillId="15" borderId="45" xfId="3" applyNumberFormat="1" applyFont="1" applyFill="1" applyBorder="1" applyAlignment="1" applyProtection="1">
      <alignment horizontal="right"/>
    </xf>
    <xf numFmtId="38" fontId="5" fillId="16" borderId="42" xfId="3" applyNumberFormat="1" applyFont="1" applyFill="1" applyBorder="1" applyAlignment="1" applyProtection="1"/>
    <xf numFmtId="167" fontId="5" fillId="16" borderId="43" xfId="3" applyNumberFormat="1" applyFont="1" applyFill="1" applyBorder="1" applyAlignment="1" applyProtection="1">
      <alignment horizontal="center"/>
    </xf>
    <xf numFmtId="166" fontId="25" fillId="16" borderId="44" xfId="3" applyNumberFormat="1" applyFont="1" applyFill="1" applyBorder="1" applyAlignment="1" applyProtection="1">
      <alignment horizontal="right"/>
    </xf>
    <xf numFmtId="166" fontId="26" fillId="16" borderId="45" xfId="3" applyNumberFormat="1" applyFont="1" applyFill="1" applyBorder="1" applyAlignment="1" applyProtection="1">
      <alignment horizontal="right"/>
    </xf>
    <xf numFmtId="38" fontId="2" fillId="17" borderId="38" xfId="3" applyNumberFormat="1" applyFont="1" applyFill="1" applyBorder="1" applyAlignment="1" applyProtection="1"/>
    <xf numFmtId="167" fontId="2" fillId="17" borderId="39" xfId="3" applyNumberFormat="1" applyFont="1" applyFill="1" applyBorder="1" applyAlignment="1" applyProtection="1">
      <alignment horizontal="center"/>
    </xf>
    <xf numFmtId="166" fontId="25" fillId="17" borderId="40" xfId="3" applyNumberFormat="1" applyFont="1" applyFill="1" applyBorder="1" applyAlignment="1" applyProtection="1">
      <alignment horizontal="right"/>
    </xf>
    <xf numFmtId="166" fontId="26" fillId="17" borderId="41" xfId="3" applyNumberFormat="1" applyFont="1" applyFill="1" applyBorder="1" applyAlignment="1" applyProtection="1">
      <alignment horizontal="right"/>
    </xf>
    <xf numFmtId="38" fontId="5" fillId="17" borderId="42" xfId="3" applyNumberFormat="1" applyFont="1" applyFill="1" applyBorder="1" applyAlignment="1" applyProtection="1"/>
    <xf numFmtId="167" fontId="5" fillId="17" borderId="43" xfId="3" applyNumberFormat="1" applyFont="1" applyFill="1" applyBorder="1" applyAlignment="1" applyProtection="1">
      <alignment horizontal="center"/>
    </xf>
    <xf numFmtId="166" fontId="25" fillId="17" borderId="44" xfId="3" applyNumberFormat="1" applyFont="1" applyFill="1" applyBorder="1" applyAlignment="1" applyProtection="1">
      <alignment horizontal="right"/>
    </xf>
    <xf numFmtId="166" fontId="26" fillId="17" borderId="45" xfId="3" applyNumberFormat="1" applyFont="1" applyFill="1" applyBorder="1" applyAlignment="1" applyProtection="1">
      <alignment horizontal="right"/>
    </xf>
    <xf numFmtId="38" fontId="5" fillId="18" borderId="46" xfId="3" applyNumberFormat="1" applyFont="1" applyFill="1" applyBorder="1" applyAlignment="1" applyProtection="1"/>
    <xf numFmtId="167" fontId="5" fillId="18" borderId="47" xfId="3" applyNumberFormat="1" applyFont="1" applyFill="1" applyBorder="1" applyAlignment="1" applyProtection="1">
      <alignment horizontal="center"/>
    </xf>
    <xf numFmtId="166" fontId="25" fillId="18" borderId="48" xfId="3" applyNumberFormat="1" applyFont="1" applyFill="1" applyBorder="1" applyAlignment="1" applyProtection="1">
      <alignment horizontal="right"/>
    </xf>
    <xf numFmtId="166" fontId="26" fillId="18" borderId="49" xfId="3" applyNumberFormat="1" applyFont="1" applyFill="1" applyBorder="1" applyAlignment="1" applyProtection="1">
      <alignment horizontal="right"/>
    </xf>
    <xf numFmtId="0" fontId="8" fillId="3" borderId="0" xfId="2" applyFont="1" applyFill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wrapText="1"/>
    </xf>
    <xf numFmtId="0" fontId="2" fillId="2" borderId="2" xfId="1" applyFont="1" applyFill="1" applyBorder="1" applyAlignment="1" applyProtection="1">
      <alignment horizontal="center" wrapText="1"/>
    </xf>
    <xf numFmtId="0" fontId="2" fillId="2" borderId="3" xfId="1" applyFont="1" applyFill="1" applyBorder="1" applyAlignment="1" applyProtection="1">
      <alignment horizontal="center" wrapText="1"/>
    </xf>
    <xf numFmtId="164" fontId="2" fillId="2" borderId="4" xfId="1" applyNumberFormat="1" applyFont="1" applyFill="1" applyBorder="1" applyAlignment="1" applyProtection="1">
      <alignment horizontal="center" vertical="center"/>
    </xf>
    <xf numFmtId="164" fontId="2" fillId="2" borderId="5" xfId="1" applyNumberFormat="1" applyFont="1" applyFill="1" applyBorder="1" applyAlignment="1" applyProtection="1">
      <alignment horizontal="center" vertical="center"/>
    </xf>
    <xf numFmtId="0" fontId="7" fillId="2" borderId="7" xfId="1" applyFont="1" applyFill="1" applyBorder="1" applyAlignment="1" applyProtection="1">
      <alignment horizontal="center" vertical="top"/>
    </xf>
    <xf numFmtId="0" fontId="7" fillId="2" borderId="0" xfId="1" applyFont="1" applyFill="1" applyBorder="1" applyAlignment="1" applyProtection="1">
      <alignment horizontal="center" vertical="top"/>
    </xf>
    <xf numFmtId="0" fontId="7" fillId="2" borderId="8" xfId="1" applyFont="1" applyFill="1" applyBorder="1" applyAlignment="1" applyProtection="1">
      <alignment horizontal="center" vertical="top"/>
    </xf>
    <xf numFmtId="38" fontId="2" fillId="2" borderId="0" xfId="3" applyNumberFormat="1" applyFont="1" applyFill="1" applyBorder="1" applyAlignment="1" applyProtection="1">
      <alignment horizontal="center"/>
    </xf>
    <xf numFmtId="167" fontId="2" fillId="5" borderId="17" xfId="3" applyNumberFormat="1" applyFont="1" applyFill="1" applyBorder="1" applyAlignment="1" applyProtection="1">
      <alignment horizontal="center" vertical="center" textRotation="90" wrapText="1"/>
    </xf>
    <xf numFmtId="167" fontId="2" fillId="5" borderId="21" xfId="3" applyNumberFormat="1" applyFont="1" applyFill="1" applyBorder="1" applyAlignment="1" applyProtection="1">
      <alignment horizontal="center" vertical="center" textRotation="90" wrapText="1"/>
    </xf>
    <xf numFmtId="167" fontId="2" fillId="5" borderId="25" xfId="3" applyNumberFormat="1" applyFont="1" applyFill="1" applyBorder="1" applyAlignment="1" applyProtection="1">
      <alignment horizontal="center" vertical="center" textRotation="90" wrapText="1"/>
    </xf>
    <xf numFmtId="0" fontId="2" fillId="2" borderId="18" xfId="1" applyFont="1" applyFill="1" applyBorder="1" applyAlignment="1" applyProtection="1">
      <alignment horizontal="center" vertical="center"/>
    </xf>
    <xf numFmtId="0" fontId="2" fillId="2" borderId="19" xfId="1" applyFont="1" applyFill="1" applyBorder="1" applyAlignment="1" applyProtection="1">
      <alignment horizontal="center" vertical="center"/>
    </xf>
    <xf numFmtId="0" fontId="2" fillId="2" borderId="24" xfId="1" applyFont="1" applyFill="1" applyBorder="1" applyAlignment="1" applyProtection="1">
      <alignment horizontal="center" vertical="center"/>
    </xf>
    <xf numFmtId="0" fontId="2" fillId="2" borderId="23" xfId="1" applyFont="1" applyFill="1" applyBorder="1" applyAlignment="1" applyProtection="1">
      <alignment horizontal="center" vertical="center"/>
    </xf>
    <xf numFmtId="167" fontId="2" fillId="9" borderId="17" xfId="3" applyNumberFormat="1" applyFont="1" applyFill="1" applyBorder="1" applyAlignment="1" applyProtection="1">
      <alignment horizontal="center" vertical="center" textRotation="90" wrapText="1"/>
    </xf>
    <xf numFmtId="167" fontId="2" fillId="9" borderId="21" xfId="3" applyNumberFormat="1" applyFont="1" applyFill="1" applyBorder="1" applyAlignment="1" applyProtection="1">
      <alignment horizontal="center" vertical="center" textRotation="90" wrapText="1"/>
    </xf>
    <xf numFmtId="167" fontId="2" fillId="9" borderId="25" xfId="3" applyNumberFormat="1" applyFont="1" applyFill="1" applyBorder="1" applyAlignment="1" applyProtection="1">
      <alignment horizontal="center" vertical="center" textRotation="90" wrapText="1"/>
    </xf>
    <xf numFmtId="0" fontId="9" fillId="2" borderId="9" xfId="2" applyFont="1" applyFill="1" applyBorder="1" applyAlignment="1" applyProtection="1">
      <alignment horizontal="center" vertical="center" wrapText="1"/>
    </xf>
    <xf numFmtId="0" fontId="9" fillId="2" borderId="10" xfId="2" applyFont="1" applyFill="1" applyBorder="1" applyAlignment="1" applyProtection="1">
      <alignment horizontal="center" vertical="center" wrapText="1"/>
    </xf>
    <xf numFmtId="0" fontId="9" fillId="2" borderId="11" xfId="2" applyFont="1" applyFill="1" applyBorder="1" applyAlignment="1" applyProtection="1">
      <alignment horizontal="center" vertical="center" wrapText="1"/>
    </xf>
    <xf numFmtId="0" fontId="6" fillId="2" borderId="4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</xf>
    <xf numFmtId="0" fontId="6" fillId="2" borderId="4" xfId="2" applyFont="1" applyFill="1" applyBorder="1" applyAlignment="1" applyProtection="1">
      <alignment horizontal="center" vertical="center"/>
    </xf>
    <xf numFmtId="0" fontId="6" fillId="2" borderId="12" xfId="2" applyFont="1" applyFill="1" applyBorder="1" applyAlignment="1" applyProtection="1">
      <alignment horizontal="center" vertical="center"/>
    </xf>
    <xf numFmtId="0" fontId="6" fillId="2" borderId="5" xfId="2" applyFont="1" applyFill="1" applyBorder="1" applyAlignment="1" applyProtection="1">
      <alignment horizontal="center" vertical="center"/>
    </xf>
    <xf numFmtId="0" fontId="10" fillId="2" borderId="13" xfId="1" applyFont="1" applyFill="1" applyBorder="1" applyAlignment="1" applyProtection="1">
      <alignment horizontal="center"/>
    </xf>
    <xf numFmtId="38" fontId="15" fillId="4" borderId="15" xfId="3" applyNumberFormat="1" applyFont="1" applyFill="1" applyBorder="1" applyAlignment="1" applyProtection="1">
      <alignment horizontal="center"/>
    </xf>
    <xf numFmtId="38" fontId="15" fillId="4" borderId="14" xfId="3" applyNumberFormat="1" applyFont="1" applyFill="1" applyBorder="1" applyAlignment="1" applyProtection="1">
      <alignment horizontal="center"/>
    </xf>
    <xf numFmtId="0" fontId="2" fillId="3" borderId="1" xfId="2" applyFont="1" applyFill="1" applyBorder="1" applyAlignment="1" applyProtection="1">
      <alignment horizontal="center" wrapText="1"/>
    </xf>
    <xf numFmtId="0" fontId="2" fillId="3" borderId="2" xfId="2" applyFont="1" applyFill="1" applyBorder="1" applyAlignment="1" applyProtection="1">
      <alignment horizontal="center" wrapText="1"/>
    </xf>
    <xf numFmtId="0" fontId="2" fillId="3" borderId="3" xfId="2" applyFont="1" applyFill="1" applyBorder="1" applyAlignment="1" applyProtection="1">
      <alignment horizontal="center" wrapText="1"/>
    </xf>
    <xf numFmtId="164" fontId="2" fillId="3" borderId="4" xfId="2" applyNumberFormat="1" applyFont="1" applyFill="1" applyBorder="1" applyAlignment="1" applyProtection="1">
      <alignment horizontal="center" vertical="center"/>
    </xf>
    <xf numFmtId="164" fontId="2" fillId="3" borderId="5" xfId="2" applyNumberFormat="1" applyFont="1" applyFill="1" applyBorder="1" applyAlignment="1" applyProtection="1">
      <alignment horizontal="center" vertical="center"/>
    </xf>
    <xf numFmtId="0" fontId="7" fillId="3" borderId="7" xfId="2" applyFont="1" applyFill="1" applyBorder="1" applyAlignment="1" applyProtection="1">
      <alignment horizontal="center" vertical="top"/>
    </xf>
    <xf numFmtId="0" fontId="7" fillId="3" borderId="0" xfId="2" applyFont="1" applyFill="1" applyBorder="1" applyAlignment="1" applyProtection="1">
      <alignment horizontal="center" vertical="top"/>
    </xf>
    <xf numFmtId="0" fontId="7" fillId="3" borderId="8" xfId="2" applyFont="1" applyFill="1" applyBorder="1" applyAlignment="1" applyProtection="1">
      <alignment horizontal="center" vertical="top"/>
    </xf>
    <xf numFmtId="0" fontId="6" fillId="3" borderId="4" xfId="2" applyFont="1" applyFill="1" applyBorder="1" applyAlignment="1" applyProtection="1">
      <alignment horizontal="center" vertical="center"/>
    </xf>
    <xf numFmtId="0" fontId="6" fillId="3" borderId="5" xfId="2" applyFont="1" applyFill="1" applyBorder="1" applyAlignment="1" applyProtection="1">
      <alignment horizontal="center" vertical="center"/>
    </xf>
    <xf numFmtId="0" fontId="32" fillId="12" borderId="13" xfId="2" applyFont="1" applyFill="1" applyBorder="1" applyAlignment="1" applyProtection="1">
      <alignment horizontal="center"/>
    </xf>
    <xf numFmtId="167" fontId="2" fillId="8" borderId="17" xfId="3" applyNumberFormat="1" applyFont="1" applyFill="1" applyBorder="1" applyAlignment="1" applyProtection="1">
      <alignment horizontal="center" vertical="center" textRotation="90" wrapText="1"/>
    </xf>
    <xf numFmtId="167" fontId="2" fillId="8" borderId="21" xfId="3" applyNumberFormat="1" applyFont="1" applyFill="1" applyBorder="1" applyAlignment="1" applyProtection="1">
      <alignment horizontal="center" vertical="center" textRotation="90" wrapText="1"/>
    </xf>
    <xf numFmtId="167" fontId="2" fillId="8" borderId="25" xfId="3" applyNumberFormat="1" applyFont="1" applyFill="1" applyBorder="1" applyAlignment="1" applyProtection="1">
      <alignment horizontal="center" vertical="center" textRotation="90" wrapText="1"/>
    </xf>
    <xf numFmtId="0" fontId="2" fillId="2" borderId="18" xfId="2" applyFont="1" applyFill="1" applyBorder="1" applyAlignment="1" applyProtection="1">
      <alignment horizontal="center" vertical="center"/>
    </xf>
    <xf numFmtId="0" fontId="2" fillId="2" borderId="19" xfId="2" applyFont="1" applyFill="1" applyBorder="1" applyAlignment="1" applyProtection="1">
      <alignment horizontal="center" vertical="center"/>
    </xf>
    <xf numFmtId="0" fontId="2" fillId="2" borderId="24" xfId="2" applyFont="1" applyFill="1" applyBorder="1" applyAlignment="1" applyProtection="1">
      <alignment horizontal="center" vertical="center"/>
    </xf>
    <xf numFmtId="0" fontId="2" fillId="2" borderId="23" xfId="2" applyFont="1" applyFill="1" applyBorder="1" applyAlignment="1" applyProtection="1">
      <alignment horizontal="center" vertical="center"/>
    </xf>
  </cellXfs>
  <cellStyles count="4">
    <cellStyle name="Normal" xfId="0" builtinId="0"/>
    <cellStyle name="Normal_COA-2001-ZAPOVED-No-81-29012002-ANNEX" xfId="1"/>
    <cellStyle name="Normal_TRIAL-BALANCE-2001-MAKET" xfId="2"/>
    <cellStyle name="Normal_ZADACHA" xfId="3"/>
  </cellStyles>
  <dxfs count="27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tabSelected="1" topLeftCell="A70" workbookViewId="0">
      <selection activeCell="E102" sqref="E102"/>
    </sheetView>
  </sheetViews>
  <sheetFormatPr defaultRowHeight="12.75" x14ac:dyDescent="0.2"/>
  <cols>
    <col min="1" max="1" width="64.5703125" style="6" customWidth="1"/>
    <col min="2" max="2" width="7.28515625" style="6" customWidth="1"/>
    <col min="3" max="3" width="1" style="6" customWidth="1"/>
    <col min="4" max="5" width="17" style="6" customWidth="1"/>
    <col min="6" max="6" width="1" style="6" customWidth="1"/>
    <col min="7" max="8" width="17" style="6" customWidth="1"/>
    <col min="9" max="9" width="1" style="6" customWidth="1"/>
    <col min="10" max="11" width="17" style="6" customWidth="1"/>
    <col min="12" max="12" width="1" style="6" customWidth="1"/>
    <col min="13" max="14" width="17" style="6" customWidth="1"/>
    <col min="15" max="244" width="9.140625" style="6"/>
    <col min="245" max="245" width="64.5703125" style="6" customWidth="1"/>
    <col min="246" max="246" width="7.28515625" style="6" customWidth="1"/>
    <col min="247" max="247" width="1" style="6" customWidth="1"/>
    <col min="248" max="249" width="17" style="6" customWidth="1"/>
    <col min="250" max="250" width="1" style="6" customWidth="1"/>
    <col min="251" max="252" width="17" style="6" customWidth="1"/>
    <col min="253" max="253" width="1" style="6" customWidth="1"/>
    <col min="254" max="255" width="17" style="6" customWidth="1"/>
    <col min="256" max="256" width="1" style="6" customWidth="1"/>
    <col min="257" max="258" width="17" style="6" customWidth="1"/>
    <col min="259" max="259" width="3.42578125" style="6" customWidth="1"/>
    <col min="260" max="261" width="26.5703125" style="6" customWidth="1"/>
    <col min="262" max="262" width="1" style="6" customWidth="1"/>
    <col min="263" max="264" width="16.140625" style="6" customWidth="1"/>
    <col min="265" max="265" width="1" style="6" customWidth="1"/>
    <col min="266" max="267" width="16.140625" style="6" customWidth="1"/>
    <col min="268" max="268" width="1" style="6" customWidth="1"/>
    <col min="269" max="270" width="15.7109375" style="6" customWidth="1"/>
    <col min="271" max="500" width="9.140625" style="6"/>
    <col min="501" max="501" width="64.5703125" style="6" customWidth="1"/>
    <col min="502" max="502" width="7.28515625" style="6" customWidth="1"/>
    <col min="503" max="503" width="1" style="6" customWidth="1"/>
    <col min="504" max="505" width="17" style="6" customWidth="1"/>
    <col min="506" max="506" width="1" style="6" customWidth="1"/>
    <col min="507" max="508" width="17" style="6" customWidth="1"/>
    <col min="509" max="509" width="1" style="6" customWidth="1"/>
    <col min="510" max="511" width="17" style="6" customWidth="1"/>
    <col min="512" max="512" width="1" style="6" customWidth="1"/>
    <col min="513" max="514" width="17" style="6" customWidth="1"/>
    <col min="515" max="515" width="3.42578125" style="6" customWidth="1"/>
    <col min="516" max="517" width="26.5703125" style="6" customWidth="1"/>
    <col min="518" max="518" width="1" style="6" customWidth="1"/>
    <col min="519" max="520" width="16.140625" style="6" customWidth="1"/>
    <col min="521" max="521" width="1" style="6" customWidth="1"/>
    <col min="522" max="523" width="16.140625" style="6" customWidth="1"/>
    <col min="524" max="524" width="1" style="6" customWidth="1"/>
    <col min="525" max="526" width="15.7109375" style="6" customWidth="1"/>
    <col min="527" max="756" width="9.140625" style="6"/>
    <col min="757" max="757" width="64.5703125" style="6" customWidth="1"/>
    <col min="758" max="758" width="7.28515625" style="6" customWidth="1"/>
    <col min="759" max="759" width="1" style="6" customWidth="1"/>
    <col min="760" max="761" width="17" style="6" customWidth="1"/>
    <col min="762" max="762" width="1" style="6" customWidth="1"/>
    <col min="763" max="764" width="17" style="6" customWidth="1"/>
    <col min="765" max="765" width="1" style="6" customWidth="1"/>
    <col min="766" max="767" width="17" style="6" customWidth="1"/>
    <col min="768" max="768" width="1" style="6" customWidth="1"/>
    <col min="769" max="770" width="17" style="6" customWidth="1"/>
    <col min="771" max="771" width="3.42578125" style="6" customWidth="1"/>
    <col min="772" max="773" width="26.5703125" style="6" customWidth="1"/>
    <col min="774" max="774" width="1" style="6" customWidth="1"/>
    <col min="775" max="776" width="16.140625" style="6" customWidth="1"/>
    <col min="777" max="777" width="1" style="6" customWidth="1"/>
    <col min="778" max="779" width="16.140625" style="6" customWidth="1"/>
    <col min="780" max="780" width="1" style="6" customWidth="1"/>
    <col min="781" max="782" width="15.7109375" style="6" customWidth="1"/>
    <col min="783" max="1012" width="9.140625" style="6"/>
    <col min="1013" max="1013" width="64.5703125" style="6" customWidth="1"/>
    <col min="1014" max="1014" width="7.28515625" style="6" customWidth="1"/>
    <col min="1015" max="1015" width="1" style="6" customWidth="1"/>
    <col min="1016" max="1017" width="17" style="6" customWidth="1"/>
    <col min="1018" max="1018" width="1" style="6" customWidth="1"/>
    <col min="1019" max="1020" width="17" style="6" customWidth="1"/>
    <col min="1021" max="1021" width="1" style="6" customWidth="1"/>
    <col min="1022" max="1023" width="17" style="6" customWidth="1"/>
    <col min="1024" max="1024" width="1" style="6" customWidth="1"/>
    <col min="1025" max="1026" width="17" style="6" customWidth="1"/>
    <col min="1027" max="1027" width="3.42578125" style="6" customWidth="1"/>
    <col min="1028" max="1029" width="26.5703125" style="6" customWidth="1"/>
    <col min="1030" max="1030" width="1" style="6" customWidth="1"/>
    <col min="1031" max="1032" width="16.140625" style="6" customWidth="1"/>
    <col min="1033" max="1033" width="1" style="6" customWidth="1"/>
    <col min="1034" max="1035" width="16.140625" style="6" customWidth="1"/>
    <col min="1036" max="1036" width="1" style="6" customWidth="1"/>
    <col min="1037" max="1038" width="15.7109375" style="6" customWidth="1"/>
    <col min="1039" max="1268" width="9.140625" style="6"/>
    <col min="1269" max="1269" width="64.5703125" style="6" customWidth="1"/>
    <col min="1270" max="1270" width="7.28515625" style="6" customWidth="1"/>
    <col min="1271" max="1271" width="1" style="6" customWidth="1"/>
    <col min="1272" max="1273" width="17" style="6" customWidth="1"/>
    <col min="1274" max="1274" width="1" style="6" customWidth="1"/>
    <col min="1275" max="1276" width="17" style="6" customWidth="1"/>
    <col min="1277" max="1277" width="1" style="6" customWidth="1"/>
    <col min="1278" max="1279" width="17" style="6" customWidth="1"/>
    <col min="1280" max="1280" width="1" style="6" customWidth="1"/>
    <col min="1281" max="1282" width="17" style="6" customWidth="1"/>
    <col min="1283" max="1283" width="3.42578125" style="6" customWidth="1"/>
    <col min="1284" max="1285" width="26.5703125" style="6" customWidth="1"/>
    <col min="1286" max="1286" width="1" style="6" customWidth="1"/>
    <col min="1287" max="1288" width="16.140625" style="6" customWidth="1"/>
    <col min="1289" max="1289" width="1" style="6" customWidth="1"/>
    <col min="1290" max="1291" width="16.140625" style="6" customWidth="1"/>
    <col min="1292" max="1292" width="1" style="6" customWidth="1"/>
    <col min="1293" max="1294" width="15.7109375" style="6" customWidth="1"/>
    <col min="1295" max="1524" width="9.140625" style="6"/>
    <col min="1525" max="1525" width="64.5703125" style="6" customWidth="1"/>
    <col min="1526" max="1526" width="7.28515625" style="6" customWidth="1"/>
    <col min="1527" max="1527" width="1" style="6" customWidth="1"/>
    <col min="1528" max="1529" width="17" style="6" customWidth="1"/>
    <col min="1530" max="1530" width="1" style="6" customWidth="1"/>
    <col min="1531" max="1532" width="17" style="6" customWidth="1"/>
    <col min="1533" max="1533" width="1" style="6" customWidth="1"/>
    <col min="1534" max="1535" width="17" style="6" customWidth="1"/>
    <col min="1536" max="1536" width="1" style="6" customWidth="1"/>
    <col min="1537" max="1538" width="17" style="6" customWidth="1"/>
    <col min="1539" max="1539" width="3.42578125" style="6" customWidth="1"/>
    <col min="1540" max="1541" width="26.5703125" style="6" customWidth="1"/>
    <col min="1542" max="1542" width="1" style="6" customWidth="1"/>
    <col min="1543" max="1544" width="16.140625" style="6" customWidth="1"/>
    <col min="1545" max="1545" width="1" style="6" customWidth="1"/>
    <col min="1546" max="1547" width="16.140625" style="6" customWidth="1"/>
    <col min="1548" max="1548" width="1" style="6" customWidth="1"/>
    <col min="1549" max="1550" width="15.7109375" style="6" customWidth="1"/>
    <col min="1551" max="1780" width="9.140625" style="6"/>
    <col min="1781" max="1781" width="64.5703125" style="6" customWidth="1"/>
    <col min="1782" max="1782" width="7.28515625" style="6" customWidth="1"/>
    <col min="1783" max="1783" width="1" style="6" customWidth="1"/>
    <col min="1784" max="1785" width="17" style="6" customWidth="1"/>
    <col min="1786" max="1786" width="1" style="6" customWidth="1"/>
    <col min="1787" max="1788" width="17" style="6" customWidth="1"/>
    <col min="1789" max="1789" width="1" style="6" customWidth="1"/>
    <col min="1790" max="1791" width="17" style="6" customWidth="1"/>
    <col min="1792" max="1792" width="1" style="6" customWidth="1"/>
    <col min="1793" max="1794" width="17" style="6" customWidth="1"/>
    <col min="1795" max="1795" width="3.42578125" style="6" customWidth="1"/>
    <col min="1796" max="1797" width="26.5703125" style="6" customWidth="1"/>
    <col min="1798" max="1798" width="1" style="6" customWidth="1"/>
    <col min="1799" max="1800" width="16.140625" style="6" customWidth="1"/>
    <col min="1801" max="1801" width="1" style="6" customWidth="1"/>
    <col min="1802" max="1803" width="16.140625" style="6" customWidth="1"/>
    <col min="1804" max="1804" width="1" style="6" customWidth="1"/>
    <col min="1805" max="1806" width="15.7109375" style="6" customWidth="1"/>
    <col min="1807" max="2036" width="9.140625" style="6"/>
    <col min="2037" max="2037" width="64.5703125" style="6" customWidth="1"/>
    <col min="2038" max="2038" width="7.28515625" style="6" customWidth="1"/>
    <col min="2039" max="2039" width="1" style="6" customWidth="1"/>
    <col min="2040" max="2041" width="17" style="6" customWidth="1"/>
    <col min="2042" max="2042" width="1" style="6" customWidth="1"/>
    <col min="2043" max="2044" width="17" style="6" customWidth="1"/>
    <col min="2045" max="2045" width="1" style="6" customWidth="1"/>
    <col min="2046" max="2047" width="17" style="6" customWidth="1"/>
    <col min="2048" max="2048" width="1" style="6" customWidth="1"/>
    <col min="2049" max="2050" width="17" style="6" customWidth="1"/>
    <col min="2051" max="2051" width="3.42578125" style="6" customWidth="1"/>
    <col min="2052" max="2053" width="26.5703125" style="6" customWidth="1"/>
    <col min="2054" max="2054" width="1" style="6" customWidth="1"/>
    <col min="2055" max="2056" width="16.140625" style="6" customWidth="1"/>
    <col min="2057" max="2057" width="1" style="6" customWidth="1"/>
    <col min="2058" max="2059" width="16.140625" style="6" customWidth="1"/>
    <col min="2060" max="2060" width="1" style="6" customWidth="1"/>
    <col min="2061" max="2062" width="15.7109375" style="6" customWidth="1"/>
    <col min="2063" max="2292" width="9.140625" style="6"/>
    <col min="2293" max="2293" width="64.5703125" style="6" customWidth="1"/>
    <col min="2294" max="2294" width="7.28515625" style="6" customWidth="1"/>
    <col min="2295" max="2295" width="1" style="6" customWidth="1"/>
    <col min="2296" max="2297" width="17" style="6" customWidth="1"/>
    <col min="2298" max="2298" width="1" style="6" customWidth="1"/>
    <col min="2299" max="2300" width="17" style="6" customWidth="1"/>
    <col min="2301" max="2301" width="1" style="6" customWidth="1"/>
    <col min="2302" max="2303" width="17" style="6" customWidth="1"/>
    <col min="2304" max="2304" width="1" style="6" customWidth="1"/>
    <col min="2305" max="2306" width="17" style="6" customWidth="1"/>
    <col min="2307" max="2307" width="3.42578125" style="6" customWidth="1"/>
    <col min="2308" max="2309" width="26.5703125" style="6" customWidth="1"/>
    <col min="2310" max="2310" width="1" style="6" customWidth="1"/>
    <col min="2311" max="2312" width="16.140625" style="6" customWidth="1"/>
    <col min="2313" max="2313" width="1" style="6" customWidth="1"/>
    <col min="2314" max="2315" width="16.140625" style="6" customWidth="1"/>
    <col min="2316" max="2316" width="1" style="6" customWidth="1"/>
    <col min="2317" max="2318" width="15.7109375" style="6" customWidth="1"/>
    <col min="2319" max="2548" width="9.140625" style="6"/>
    <col min="2549" max="2549" width="64.5703125" style="6" customWidth="1"/>
    <col min="2550" max="2550" width="7.28515625" style="6" customWidth="1"/>
    <col min="2551" max="2551" width="1" style="6" customWidth="1"/>
    <col min="2552" max="2553" width="17" style="6" customWidth="1"/>
    <col min="2554" max="2554" width="1" style="6" customWidth="1"/>
    <col min="2555" max="2556" width="17" style="6" customWidth="1"/>
    <col min="2557" max="2557" width="1" style="6" customWidth="1"/>
    <col min="2558" max="2559" width="17" style="6" customWidth="1"/>
    <col min="2560" max="2560" width="1" style="6" customWidth="1"/>
    <col min="2561" max="2562" width="17" style="6" customWidth="1"/>
    <col min="2563" max="2563" width="3.42578125" style="6" customWidth="1"/>
    <col min="2564" max="2565" width="26.5703125" style="6" customWidth="1"/>
    <col min="2566" max="2566" width="1" style="6" customWidth="1"/>
    <col min="2567" max="2568" width="16.140625" style="6" customWidth="1"/>
    <col min="2569" max="2569" width="1" style="6" customWidth="1"/>
    <col min="2570" max="2571" width="16.140625" style="6" customWidth="1"/>
    <col min="2572" max="2572" width="1" style="6" customWidth="1"/>
    <col min="2573" max="2574" width="15.7109375" style="6" customWidth="1"/>
    <col min="2575" max="2804" width="9.140625" style="6"/>
    <col min="2805" max="2805" width="64.5703125" style="6" customWidth="1"/>
    <col min="2806" max="2806" width="7.28515625" style="6" customWidth="1"/>
    <col min="2807" max="2807" width="1" style="6" customWidth="1"/>
    <col min="2808" max="2809" width="17" style="6" customWidth="1"/>
    <col min="2810" max="2810" width="1" style="6" customWidth="1"/>
    <col min="2811" max="2812" width="17" style="6" customWidth="1"/>
    <col min="2813" max="2813" width="1" style="6" customWidth="1"/>
    <col min="2814" max="2815" width="17" style="6" customWidth="1"/>
    <col min="2816" max="2816" width="1" style="6" customWidth="1"/>
    <col min="2817" max="2818" width="17" style="6" customWidth="1"/>
    <col min="2819" max="2819" width="3.42578125" style="6" customWidth="1"/>
    <col min="2820" max="2821" width="26.5703125" style="6" customWidth="1"/>
    <col min="2822" max="2822" width="1" style="6" customWidth="1"/>
    <col min="2823" max="2824" width="16.140625" style="6" customWidth="1"/>
    <col min="2825" max="2825" width="1" style="6" customWidth="1"/>
    <col min="2826" max="2827" width="16.140625" style="6" customWidth="1"/>
    <col min="2828" max="2828" width="1" style="6" customWidth="1"/>
    <col min="2829" max="2830" width="15.7109375" style="6" customWidth="1"/>
    <col min="2831" max="3060" width="9.140625" style="6"/>
    <col min="3061" max="3061" width="64.5703125" style="6" customWidth="1"/>
    <col min="3062" max="3062" width="7.28515625" style="6" customWidth="1"/>
    <col min="3063" max="3063" width="1" style="6" customWidth="1"/>
    <col min="3064" max="3065" width="17" style="6" customWidth="1"/>
    <col min="3066" max="3066" width="1" style="6" customWidth="1"/>
    <col min="3067" max="3068" width="17" style="6" customWidth="1"/>
    <col min="3069" max="3069" width="1" style="6" customWidth="1"/>
    <col min="3070" max="3071" width="17" style="6" customWidth="1"/>
    <col min="3072" max="3072" width="1" style="6" customWidth="1"/>
    <col min="3073" max="3074" width="17" style="6" customWidth="1"/>
    <col min="3075" max="3075" width="3.42578125" style="6" customWidth="1"/>
    <col min="3076" max="3077" width="26.5703125" style="6" customWidth="1"/>
    <col min="3078" max="3078" width="1" style="6" customWidth="1"/>
    <col min="3079" max="3080" width="16.140625" style="6" customWidth="1"/>
    <col min="3081" max="3081" width="1" style="6" customWidth="1"/>
    <col min="3082" max="3083" width="16.140625" style="6" customWidth="1"/>
    <col min="3084" max="3084" width="1" style="6" customWidth="1"/>
    <col min="3085" max="3086" width="15.7109375" style="6" customWidth="1"/>
    <col min="3087" max="3316" width="9.140625" style="6"/>
    <col min="3317" max="3317" width="64.5703125" style="6" customWidth="1"/>
    <col min="3318" max="3318" width="7.28515625" style="6" customWidth="1"/>
    <col min="3319" max="3319" width="1" style="6" customWidth="1"/>
    <col min="3320" max="3321" width="17" style="6" customWidth="1"/>
    <col min="3322" max="3322" width="1" style="6" customWidth="1"/>
    <col min="3323" max="3324" width="17" style="6" customWidth="1"/>
    <col min="3325" max="3325" width="1" style="6" customWidth="1"/>
    <col min="3326" max="3327" width="17" style="6" customWidth="1"/>
    <col min="3328" max="3328" width="1" style="6" customWidth="1"/>
    <col min="3329" max="3330" width="17" style="6" customWidth="1"/>
    <col min="3331" max="3331" width="3.42578125" style="6" customWidth="1"/>
    <col min="3332" max="3333" width="26.5703125" style="6" customWidth="1"/>
    <col min="3334" max="3334" width="1" style="6" customWidth="1"/>
    <col min="3335" max="3336" width="16.140625" style="6" customWidth="1"/>
    <col min="3337" max="3337" width="1" style="6" customWidth="1"/>
    <col min="3338" max="3339" width="16.140625" style="6" customWidth="1"/>
    <col min="3340" max="3340" width="1" style="6" customWidth="1"/>
    <col min="3341" max="3342" width="15.7109375" style="6" customWidth="1"/>
    <col min="3343" max="3572" width="9.140625" style="6"/>
    <col min="3573" max="3573" width="64.5703125" style="6" customWidth="1"/>
    <col min="3574" max="3574" width="7.28515625" style="6" customWidth="1"/>
    <col min="3575" max="3575" width="1" style="6" customWidth="1"/>
    <col min="3576" max="3577" width="17" style="6" customWidth="1"/>
    <col min="3578" max="3578" width="1" style="6" customWidth="1"/>
    <col min="3579" max="3580" width="17" style="6" customWidth="1"/>
    <col min="3581" max="3581" width="1" style="6" customWidth="1"/>
    <col min="3582" max="3583" width="17" style="6" customWidth="1"/>
    <col min="3584" max="3584" width="1" style="6" customWidth="1"/>
    <col min="3585" max="3586" width="17" style="6" customWidth="1"/>
    <col min="3587" max="3587" width="3.42578125" style="6" customWidth="1"/>
    <col min="3588" max="3589" width="26.5703125" style="6" customWidth="1"/>
    <col min="3590" max="3590" width="1" style="6" customWidth="1"/>
    <col min="3591" max="3592" width="16.140625" style="6" customWidth="1"/>
    <col min="3593" max="3593" width="1" style="6" customWidth="1"/>
    <col min="3594" max="3595" width="16.140625" style="6" customWidth="1"/>
    <col min="3596" max="3596" width="1" style="6" customWidth="1"/>
    <col min="3597" max="3598" width="15.7109375" style="6" customWidth="1"/>
    <col min="3599" max="3828" width="9.140625" style="6"/>
    <col min="3829" max="3829" width="64.5703125" style="6" customWidth="1"/>
    <col min="3830" max="3830" width="7.28515625" style="6" customWidth="1"/>
    <col min="3831" max="3831" width="1" style="6" customWidth="1"/>
    <col min="3832" max="3833" width="17" style="6" customWidth="1"/>
    <col min="3834" max="3834" width="1" style="6" customWidth="1"/>
    <col min="3835" max="3836" width="17" style="6" customWidth="1"/>
    <col min="3837" max="3837" width="1" style="6" customWidth="1"/>
    <col min="3838" max="3839" width="17" style="6" customWidth="1"/>
    <col min="3840" max="3840" width="1" style="6" customWidth="1"/>
    <col min="3841" max="3842" width="17" style="6" customWidth="1"/>
    <col min="3843" max="3843" width="3.42578125" style="6" customWidth="1"/>
    <col min="3844" max="3845" width="26.5703125" style="6" customWidth="1"/>
    <col min="3846" max="3846" width="1" style="6" customWidth="1"/>
    <col min="3847" max="3848" width="16.140625" style="6" customWidth="1"/>
    <col min="3849" max="3849" width="1" style="6" customWidth="1"/>
    <col min="3850" max="3851" width="16.140625" style="6" customWidth="1"/>
    <col min="3852" max="3852" width="1" style="6" customWidth="1"/>
    <col min="3853" max="3854" width="15.7109375" style="6" customWidth="1"/>
    <col min="3855" max="4084" width="9.140625" style="6"/>
    <col min="4085" max="4085" width="64.5703125" style="6" customWidth="1"/>
    <col min="4086" max="4086" width="7.28515625" style="6" customWidth="1"/>
    <col min="4087" max="4087" width="1" style="6" customWidth="1"/>
    <col min="4088" max="4089" width="17" style="6" customWidth="1"/>
    <col min="4090" max="4090" width="1" style="6" customWidth="1"/>
    <col min="4091" max="4092" width="17" style="6" customWidth="1"/>
    <col min="4093" max="4093" width="1" style="6" customWidth="1"/>
    <col min="4094" max="4095" width="17" style="6" customWidth="1"/>
    <col min="4096" max="4096" width="1" style="6" customWidth="1"/>
    <col min="4097" max="4098" width="17" style="6" customWidth="1"/>
    <col min="4099" max="4099" width="3.42578125" style="6" customWidth="1"/>
    <col min="4100" max="4101" width="26.5703125" style="6" customWidth="1"/>
    <col min="4102" max="4102" width="1" style="6" customWidth="1"/>
    <col min="4103" max="4104" width="16.140625" style="6" customWidth="1"/>
    <col min="4105" max="4105" width="1" style="6" customWidth="1"/>
    <col min="4106" max="4107" width="16.140625" style="6" customWidth="1"/>
    <col min="4108" max="4108" width="1" style="6" customWidth="1"/>
    <col min="4109" max="4110" width="15.7109375" style="6" customWidth="1"/>
    <col min="4111" max="4340" width="9.140625" style="6"/>
    <col min="4341" max="4341" width="64.5703125" style="6" customWidth="1"/>
    <col min="4342" max="4342" width="7.28515625" style="6" customWidth="1"/>
    <col min="4343" max="4343" width="1" style="6" customWidth="1"/>
    <col min="4344" max="4345" width="17" style="6" customWidth="1"/>
    <col min="4346" max="4346" width="1" style="6" customWidth="1"/>
    <col min="4347" max="4348" width="17" style="6" customWidth="1"/>
    <col min="4349" max="4349" width="1" style="6" customWidth="1"/>
    <col min="4350" max="4351" width="17" style="6" customWidth="1"/>
    <col min="4352" max="4352" width="1" style="6" customWidth="1"/>
    <col min="4353" max="4354" width="17" style="6" customWidth="1"/>
    <col min="4355" max="4355" width="3.42578125" style="6" customWidth="1"/>
    <col min="4356" max="4357" width="26.5703125" style="6" customWidth="1"/>
    <col min="4358" max="4358" width="1" style="6" customWidth="1"/>
    <col min="4359" max="4360" width="16.140625" style="6" customWidth="1"/>
    <col min="4361" max="4361" width="1" style="6" customWidth="1"/>
    <col min="4362" max="4363" width="16.140625" style="6" customWidth="1"/>
    <col min="4364" max="4364" width="1" style="6" customWidth="1"/>
    <col min="4365" max="4366" width="15.7109375" style="6" customWidth="1"/>
    <col min="4367" max="4596" width="9.140625" style="6"/>
    <col min="4597" max="4597" width="64.5703125" style="6" customWidth="1"/>
    <col min="4598" max="4598" width="7.28515625" style="6" customWidth="1"/>
    <col min="4599" max="4599" width="1" style="6" customWidth="1"/>
    <col min="4600" max="4601" width="17" style="6" customWidth="1"/>
    <col min="4602" max="4602" width="1" style="6" customWidth="1"/>
    <col min="4603" max="4604" width="17" style="6" customWidth="1"/>
    <col min="4605" max="4605" width="1" style="6" customWidth="1"/>
    <col min="4606" max="4607" width="17" style="6" customWidth="1"/>
    <col min="4608" max="4608" width="1" style="6" customWidth="1"/>
    <col min="4609" max="4610" width="17" style="6" customWidth="1"/>
    <col min="4611" max="4611" width="3.42578125" style="6" customWidth="1"/>
    <col min="4612" max="4613" width="26.5703125" style="6" customWidth="1"/>
    <col min="4614" max="4614" width="1" style="6" customWidth="1"/>
    <col min="4615" max="4616" width="16.140625" style="6" customWidth="1"/>
    <col min="4617" max="4617" width="1" style="6" customWidth="1"/>
    <col min="4618" max="4619" width="16.140625" style="6" customWidth="1"/>
    <col min="4620" max="4620" width="1" style="6" customWidth="1"/>
    <col min="4621" max="4622" width="15.7109375" style="6" customWidth="1"/>
    <col min="4623" max="4852" width="9.140625" style="6"/>
    <col min="4853" max="4853" width="64.5703125" style="6" customWidth="1"/>
    <col min="4854" max="4854" width="7.28515625" style="6" customWidth="1"/>
    <col min="4855" max="4855" width="1" style="6" customWidth="1"/>
    <col min="4856" max="4857" width="17" style="6" customWidth="1"/>
    <col min="4858" max="4858" width="1" style="6" customWidth="1"/>
    <col min="4859" max="4860" width="17" style="6" customWidth="1"/>
    <col min="4861" max="4861" width="1" style="6" customWidth="1"/>
    <col min="4862" max="4863" width="17" style="6" customWidth="1"/>
    <col min="4864" max="4864" width="1" style="6" customWidth="1"/>
    <col min="4865" max="4866" width="17" style="6" customWidth="1"/>
    <col min="4867" max="4867" width="3.42578125" style="6" customWidth="1"/>
    <col min="4868" max="4869" width="26.5703125" style="6" customWidth="1"/>
    <col min="4870" max="4870" width="1" style="6" customWidth="1"/>
    <col min="4871" max="4872" width="16.140625" style="6" customWidth="1"/>
    <col min="4873" max="4873" width="1" style="6" customWidth="1"/>
    <col min="4874" max="4875" width="16.140625" style="6" customWidth="1"/>
    <col min="4876" max="4876" width="1" style="6" customWidth="1"/>
    <col min="4877" max="4878" width="15.7109375" style="6" customWidth="1"/>
    <col min="4879" max="5108" width="9.140625" style="6"/>
    <col min="5109" max="5109" width="64.5703125" style="6" customWidth="1"/>
    <col min="5110" max="5110" width="7.28515625" style="6" customWidth="1"/>
    <col min="5111" max="5111" width="1" style="6" customWidth="1"/>
    <col min="5112" max="5113" width="17" style="6" customWidth="1"/>
    <col min="5114" max="5114" width="1" style="6" customWidth="1"/>
    <col min="5115" max="5116" width="17" style="6" customWidth="1"/>
    <col min="5117" max="5117" width="1" style="6" customWidth="1"/>
    <col min="5118" max="5119" width="17" style="6" customWidth="1"/>
    <col min="5120" max="5120" width="1" style="6" customWidth="1"/>
    <col min="5121" max="5122" width="17" style="6" customWidth="1"/>
    <col min="5123" max="5123" width="3.42578125" style="6" customWidth="1"/>
    <col min="5124" max="5125" width="26.5703125" style="6" customWidth="1"/>
    <col min="5126" max="5126" width="1" style="6" customWidth="1"/>
    <col min="5127" max="5128" width="16.140625" style="6" customWidth="1"/>
    <col min="5129" max="5129" width="1" style="6" customWidth="1"/>
    <col min="5130" max="5131" width="16.140625" style="6" customWidth="1"/>
    <col min="5132" max="5132" width="1" style="6" customWidth="1"/>
    <col min="5133" max="5134" width="15.7109375" style="6" customWidth="1"/>
    <col min="5135" max="5364" width="9.140625" style="6"/>
    <col min="5365" max="5365" width="64.5703125" style="6" customWidth="1"/>
    <col min="5366" max="5366" width="7.28515625" style="6" customWidth="1"/>
    <col min="5367" max="5367" width="1" style="6" customWidth="1"/>
    <col min="5368" max="5369" width="17" style="6" customWidth="1"/>
    <col min="5370" max="5370" width="1" style="6" customWidth="1"/>
    <col min="5371" max="5372" width="17" style="6" customWidth="1"/>
    <col min="5373" max="5373" width="1" style="6" customWidth="1"/>
    <col min="5374" max="5375" width="17" style="6" customWidth="1"/>
    <col min="5376" max="5376" width="1" style="6" customWidth="1"/>
    <col min="5377" max="5378" width="17" style="6" customWidth="1"/>
    <col min="5379" max="5379" width="3.42578125" style="6" customWidth="1"/>
    <col min="5380" max="5381" width="26.5703125" style="6" customWidth="1"/>
    <col min="5382" max="5382" width="1" style="6" customWidth="1"/>
    <col min="5383" max="5384" width="16.140625" style="6" customWidth="1"/>
    <col min="5385" max="5385" width="1" style="6" customWidth="1"/>
    <col min="5386" max="5387" width="16.140625" style="6" customWidth="1"/>
    <col min="5388" max="5388" width="1" style="6" customWidth="1"/>
    <col min="5389" max="5390" width="15.7109375" style="6" customWidth="1"/>
    <col min="5391" max="5620" width="9.140625" style="6"/>
    <col min="5621" max="5621" width="64.5703125" style="6" customWidth="1"/>
    <col min="5622" max="5622" width="7.28515625" style="6" customWidth="1"/>
    <col min="5623" max="5623" width="1" style="6" customWidth="1"/>
    <col min="5624" max="5625" width="17" style="6" customWidth="1"/>
    <col min="5626" max="5626" width="1" style="6" customWidth="1"/>
    <col min="5627" max="5628" width="17" style="6" customWidth="1"/>
    <col min="5629" max="5629" width="1" style="6" customWidth="1"/>
    <col min="5630" max="5631" width="17" style="6" customWidth="1"/>
    <col min="5632" max="5632" width="1" style="6" customWidth="1"/>
    <col min="5633" max="5634" width="17" style="6" customWidth="1"/>
    <col min="5635" max="5635" width="3.42578125" style="6" customWidth="1"/>
    <col min="5636" max="5637" width="26.5703125" style="6" customWidth="1"/>
    <col min="5638" max="5638" width="1" style="6" customWidth="1"/>
    <col min="5639" max="5640" width="16.140625" style="6" customWidth="1"/>
    <col min="5641" max="5641" width="1" style="6" customWidth="1"/>
    <col min="5642" max="5643" width="16.140625" style="6" customWidth="1"/>
    <col min="5644" max="5644" width="1" style="6" customWidth="1"/>
    <col min="5645" max="5646" width="15.7109375" style="6" customWidth="1"/>
    <col min="5647" max="5876" width="9.140625" style="6"/>
    <col min="5877" max="5877" width="64.5703125" style="6" customWidth="1"/>
    <col min="5878" max="5878" width="7.28515625" style="6" customWidth="1"/>
    <col min="5879" max="5879" width="1" style="6" customWidth="1"/>
    <col min="5880" max="5881" width="17" style="6" customWidth="1"/>
    <col min="5882" max="5882" width="1" style="6" customWidth="1"/>
    <col min="5883" max="5884" width="17" style="6" customWidth="1"/>
    <col min="5885" max="5885" width="1" style="6" customWidth="1"/>
    <col min="5886" max="5887" width="17" style="6" customWidth="1"/>
    <col min="5888" max="5888" width="1" style="6" customWidth="1"/>
    <col min="5889" max="5890" width="17" style="6" customWidth="1"/>
    <col min="5891" max="5891" width="3.42578125" style="6" customWidth="1"/>
    <col min="5892" max="5893" width="26.5703125" style="6" customWidth="1"/>
    <col min="5894" max="5894" width="1" style="6" customWidth="1"/>
    <col min="5895" max="5896" width="16.140625" style="6" customWidth="1"/>
    <col min="5897" max="5897" width="1" style="6" customWidth="1"/>
    <col min="5898" max="5899" width="16.140625" style="6" customWidth="1"/>
    <col min="5900" max="5900" width="1" style="6" customWidth="1"/>
    <col min="5901" max="5902" width="15.7109375" style="6" customWidth="1"/>
    <col min="5903" max="6132" width="9.140625" style="6"/>
    <col min="6133" max="6133" width="64.5703125" style="6" customWidth="1"/>
    <col min="6134" max="6134" width="7.28515625" style="6" customWidth="1"/>
    <col min="6135" max="6135" width="1" style="6" customWidth="1"/>
    <col min="6136" max="6137" width="17" style="6" customWidth="1"/>
    <col min="6138" max="6138" width="1" style="6" customWidth="1"/>
    <col min="6139" max="6140" width="17" style="6" customWidth="1"/>
    <col min="6141" max="6141" width="1" style="6" customWidth="1"/>
    <col min="6142" max="6143" width="17" style="6" customWidth="1"/>
    <col min="6144" max="6144" width="1" style="6" customWidth="1"/>
    <col min="6145" max="6146" width="17" style="6" customWidth="1"/>
    <col min="6147" max="6147" width="3.42578125" style="6" customWidth="1"/>
    <col min="6148" max="6149" width="26.5703125" style="6" customWidth="1"/>
    <col min="6150" max="6150" width="1" style="6" customWidth="1"/>
    <col min="6151" max="6152" width="16.140625" style="6" customWidth="1"/>
    <col min="6153" max="6153" width="1" style="6" customWidth="1"/>
    <col min="6154" max="6155" width="16.140625" style="6" customWidth="1"/>
    <col min="6156" max="6156" width="1" style="6" customWidth="1"/>
    <col min="6157" max="6158" width="15.7109375" style="6" customWidth="1"/>
    <col min="6159" max="6388" width="9.140625" style="6"/>
    <col min="6389" max="6389" width="64.5703125" style="6" customWidth="1"/>
    <col min="6390" max="6390" width="7.28515625" style="6" customWidth="1"/>
    <col min="6391" max="6391" width="1" style="6" customWidth="1"/>
    <col min="6392" max="6393" width="17" style="6" customWidth="1"/>
    <col min="6394" max="6394" width="1" style="6" customWidth="1"/>
    <col min="6395" max="6396" width="17" style="6" customWidth="1"/>
    <col min="6397" max="6397" width="1" style="6" customWidth="1"/>
    <col min="6398" max="6399" width="17" style="6" customWidth="1"/>
    <col min="6400" max="6400" width="1" style="6" customWidth="1"/>
    <col min="6401" max="6402" width="17" style="6" customWidth="1"/>
    <col min="6403" max="6403" width="3.42578125" style="6" customWidth="1"/>
    <col min="6404" max="6405" width="26.5703125" style="6" customWidth="1"/>
    <col min="6406" max="6406" width="1" style="6" customWidth="1"/>
    <col min="6407" max="6408" width="16.140625" style="6" customWidth="1"/>
    <col min="6409" max="6409" width="1" style="6" customWidth="1"/>
    <col min="6410" max="6411" width="16.140625" style="6" customWidth="1"/>
    <col min="6412" max="6412" width="1" style="6" customWidth="1"/>
    <col min="6413" max="6414" width="15.7109375" style="6" customWidth="1"/>
    <col min="6415" max="6644" width="9.140625" style="6"/>
    <col min="6645" max="6645" width="64.5703125" style="6" customWidth="1"/>
    <col min="6646" max="6646" width="7.28515625" style="6" customWidth="1"/>
    <col min="6647" max="6647" width="1" style="6" customWidth="1"/>
    <col min="6648" max="6649" width="17" style="6" customWidth="1"/>
    <col min="6650" max="6650" width="1" style="6" customWidth="1"/>
    <col min="6651" max="6652" width="17" style="6" customWidth="1"/>
    <col min="6653" max="6653" width="1" style="6" customWidth="1"/>
    <col min="6654" max="6655" width="17" style="6" customWidth="1"/>
    <col min="6656" max="6656" width="1" style="6" customWidth="1"/>
    <col min="6657" max="6658" width="17" style="6" customWidth="1"/>
    <col min="6659" max="6659" width="3.42578125" style="6" customWidth="1"/>
    <col min="6660" max="6661" width="26.5703125" style="6" customWidth="1"/>
    <col min="6662" max="6662" width="1" style="6" customWidth="1"/>
    <col min="6663" max="6664" width="16.140625" style="6" customWidth="1"/>
    <col min="6665" max="6665" width="1" style="6" customWidth="1"/>
    <col min="6666" max="6667" width="16.140625" style="6" customWidth="1"/>
    <col min="6668" max="6668" width="1" style="6" customWidth="1"/>
    <col min="6669" max="6670" width="15.7109375" style="6" customWidth="1"/>
    <col min="6671" max="6900" width="9.140625" style="6"/>
    <col min="6901" max="6901" width="64.5703125" style="6" customWidth="1"/>
    <col min="6902" max="6902" width="7.28515625" style="6" customWidth="1"/>
    <col min="6903" max="6903" width="1" style="6" customWidth="1"/>
    <col min="6904" max="6905" width="17" style="6" customWidth="1"/>
    <col min="6906" max="6906" width="1" style="6" customWidth="1"/>
    <col min="6907" max="6908" width="17" style="6" customWidth="1"/>
    <col min="6909" max="6909" width="1" style="6" customWidth="1"/>
    <col min="6910" max="6911" width="17" style="6" customWidth="1"/>
    <col min="6912" max="6912" width="1" style="6" customWidth="1"/>
    <col min="6913" max="6914" width="17" style="6" customWidth="1"/>
    <col min="6915" max="6915" width="3.42578125" style="6" customWidth="1"/>
    <col min="6916" max="6917" width="26.5703125" style="6" customWidth="1"/>
    <col min="6918" max="6918" width="1" style="6" customWidth="1"/>
    <col min="6919" max="6920" width="16.140625" style="6" customWidth="1"/>
    <col min="6921" max="6921" width="1" style="6" customWidth="1"/>
    <col min="6922" max="6923" width="16.140625" style="6" customWidth="1"/>
    <col min="6924" max="6924" width="1" style="6" customWidth="1"/>
    <col min="6925" max="6926" width="15.7109375" style="6" customWidth="1"/>
    <col min="6927" max="7156" width="9.140625" style="6"/>
    <col min="7157" max="7157" width="64.5703125" style="6" customWidth="1"/>
    <col min="7158" max="7158" width="7.28515625" style="6" customWidth="1"/>
    <col min="7159" max="7159" width="1" style="6" customWidth="1"/>
    <col min="7160" max="7161" width="17" style="6" customWidth="1"/>
    <col min="7162" max="7162" width="1" style="6" customWidth="1"/>
    <col min="7163" max="7164" width="17" style="6" customWidth="1"/>
    <col min="7165" max="7165" width="1" style="6" customWidth="1"/>
    <col min="7166" max="7167" width="17" style="6" customWidth="1"/>
    <col min="7168" max="7168" width="1" style="6" customWidth="1"/>
    <col min="7169" max="7170" width="17" style="6" customWidth="1"/>
    <col min="7171" max="7171" width="3.42578125" style="6" customWidth="1"/>
    <col min="7172" max="7173" width="26.5703125" style="6" customWidth="1"/>
    <col min="7174" max="7174" width="1" style="6" customWidth="1"/>
    <col min="7175" max="7176" width="16.140625" style="6" customWidth="1"/>
    <col min="7177" max="7177" width="1" style="6" customWidth="1"/>
    <col min="7178" max="7179" width="16.140625" style="6" customWidth="1"/>
    <col min="7180" max="7180" width="1" style="6" customWidth="1"/>
    <col min="7181" max="7182" width="15.7109375" style="6" customWidth="1"/>
    <col min="7183" max="7412" width="9.140625" style="6"/>
    <col min="7413" max="7413" width="64.5703125" style="6" customWidth="1"/>
    <col min="7414" max="7414" width="7.28515625" style="6" customWidth="1"/>
    <col min="7415" max="7415" width="1" style="6" customWidth="1"/>
    <col min="7416" max="7417" width="17" style="6" customWidth="1"/>
    <col min="7418" max="7418" width="1" style="6" customWidth="1"/>
    <col min="7419" max="7420" width="17" style="6" customWidth="1"/>
    <col min="7421" max="7421" width="1" style="6" customWidth="1"/>
    <col min="7422" max="7423" width="17" style="6" customWidth="1"/>
    <col min="7424" max="7424" width="1" style="6" customWidth="1"/>
    <col min="7425" max="7426" width="17" style="6" customWidth="1"/>
    <col min="7427" max="7427" width="3.42578125" style="6" customWidth="1"/>
    <col min="7428" max="7429" width="26.5703125" style="6" customWidth="1"/>
    <col min="7430" max="7430" width="1" style="6" customWidth="1"/>
    <col min="7431" max="7432" width="16.140625" style="6" customWidth="1"/>
    <col min="7433" max="7433" width="1" style="6" customWidth="1"/>
    <col min="7434" max="7435" width="16.140625" style="6" customWidth="1"/>
    <col min="7436" max="7436" width="1" style="6" customWidth="1"/>
    <col min="7437" max="7438" width="15.7109375" style="6" customWidth="1"/>
    <col min="7439" max="7668" width="9.140625" style="6"/>
    <col min="7669" max="7669" width="64.5703125" style="6" customWidth="1"/>
    <col min="7670" max="7670" width="7.28515625" style="6" customWidth="1"/>
    <col min="7671" max="7671" width="1" style="6" customWidth="1"/>
    <col min="7672" max="7673" width="17" style="6" customWidth="1"/>
    <col min="7674" max="7674" width="1" style="6" customWidth="1"/>
    <col min="7675" max="7676" width="17" style="6" customWidth="1"/>
    <col min="7677" max="7677" width="1" style="6" customWidth="1"/>
    <col min="7678" max="7679" width="17" style="6" customWidth="1"/>
    <col min="7680" max="7680" width="1" style="6" customWidth="1"/>
    <col min="7681" max="7682" width="17" style="6" customWidth="1"/>
    <col min="7683" max="7683" width="3.42578125" style="6" customWidth="1"/>
    <col min="7684" max="7685" width="26.5703125" style="6" customWidth="1"/>
    <col min="7686" max="7686" width="1" style="6" customWidth="1"/>
    <col min="7687" max="7688" width="16.140625" style="6" customWidth="1"/>
    <col min="7689" max="7689" width="1" style="6" customWidth="1"/>
    <col min="7690" max="7691" width="16.140625" style="6" customWidth="1"/>
    <col min="7692" max="7692" width="1" style="6" customWidth="1"/>
    <col min="7693" max="7694" width="15.7109375" style="6" customWidth="1"/>
    <col min="7695" max="7924" width="9.140625" style="6"/>
    <col min="7925" max="7925" width="64.5703125" style="6" customWidth="1"/>
    <col min="7926" max="7926" width="7.28515625" style="6" customWidth="1"/>
    <col min="7927" max="7927" width="1" style="6" customWidth="1"/>
    <col min="7928" max="7929" width="17" style="6" customWidth="1"/>
    <col min="7930" max="7930" width="1" style="6" customWidth="1"/>
    <col min="7931" max="7932" width="17" style="6" customWidth="1"/>
    <col min="7933" max="7933" width="1" style="6" customWidth="1"/>
    <col min="7934" max="7935" width="17" style="6" customWidth="1"/>
    <col min="7936" max="7936" width="1" style="6" customWidth="1"/>
    <col min="7937" max="7938" width="17" style="6" customWidth="1"/>
    <col min="7939" max="7939" width="3.42578125" style="6" customWidth="1"/>
    <col min="7940" max="7941" width="26.5703125" style="6" customWidth="1"/>
    <col min="7942" max="7942" width="1" style="6" customWidth="1"/>
    <col min="7943" max="7944" width="16.140625" style="6" customWidth="1"/>
    <col min="7945" max="7945" width="1" style="6" customWidth="1"/>
    <col min="7946" max="7947" width="16.140625" style="6" customWidth="1"/>
    <col min="7948" max="7948" width="1" style="6" customWidth="1"/>
    <col min="7949" max="7950" width="15.7109375" style="6" customWidth="1"/>
    <col min="7951" max="8180" width="9.140625" style="6"/>
    <col min="8181" max="8181" width="64.5703125" style="6" customWidth="1"/>
    <col min="8182" max="8182" width="7.28515625" style="6" customWidth="1"/>
    <col min="8183" max="8183" width="1" style="6" customWidth="1"/>
    <col min="8184" max="8185" width="17" style="6" customWidth="1"/>
    <col min="8186" max="8186" width="1" style="6" customWidth="1"/>
    <col min="8187" max="8188" width="17" style="6" customWidth="1"/>
    <col min="8189" max="8189" width="1" style="6" customWidth="1"/>
    <col min="8190" max="8191" width="17" style="6" customWidth="1"/>
    <col min="8192" max="8192" width="1" style="6" customWidth="1"/>
    <col min="8193" max="8194" width="17" style="6" customWidth="1"/>
    <col min="8195" max="8195" width="3.42578125" style="6" customWidth="1"/>
    <col min="8196" max="8197" width="26.5703125" style="6" customWidth="1"/>
    <col min="8198" max="8198" width="1" style="6" customWidth="1"/>
    <col min="8199" max="8200" width="16.140625" style="6" customWidth="1"/>
    <col min="8201" max="8201" width="1" style="6" customWidth="1"/>
    <col min="8202" max="8203" width="16.140625" style="6" customWidth="1"/>
    <col min="8204" max="8204" width="1" style="6" customWidth="1"/>
    <col min="8205" max="8206" width="15.7109375" style="6" customWidth="1"/>
    <col min="8207" max="8436" width="9.140625" style="6"/>
    <col min="8437" max="8437" width="64.5703125" style="6" customWidth="1"/>
    <col min="8438" max="8438" width="7.28515625" style="6" customWidth="1"/>
    <col min="8439" max="8439" width="1" style="6" customWidth="1"/>
    <col min="8440" max="8441" width="17" style="6" customWidth="1"/>
    <col min="8442" max="8442" width="1" style="6" customWidth="1"/>
    <col min="8443" max="8444" width="17" style="6" customWidth="1"/>
    <col min="8445" max="8445" width="1" style="6" customWidth="1"/>
    <col min="8446" max="8447" width="17" style="6" customWidth="1"/>
    <col min="8448" max="8448" width="1" style="6" customWidth="1"/>
    <col min="8449" max="8450" width="17" style="6" customWidth="1"/>
    <col min="8451" max="8451" width="3.42578125" style="6" customWidth="1"/>
    <col min="8452" max="8453" width="26.5703125" style="6" customWidth="1"/>
    <col min="8454" max="8454" width="1" style="6" customWidth="1"/>
    <col min="8455" max="8456" width="16.140625" style="6" customWidth="1"/>
    <col min="8457" max="8457" width="1" style="6" customWidth="1"/>
    <col min="8458" max="8459" width="16.140625" style="6" customWidth="1"/>
    <col min="8460" max="8460" width="1" style="6" customWidth="1"/>
    <col min="8461" max="8462" width="15.7109375" style="6" customWidth="1"/>
    <col min="8463" max="8692" width="9.140625" style="6"/>
    <col min="8693" max="8693" width="64.5703125" style="6" customWidth="1"/>
    <col min="8694" max="8694" width="7.28515625" style="6" customWidth="1"/>
    <col min="8695" max="8695" width="1" style="6" customWidth="1"/>
    <col min="8696" max="8697" width="17" style="6" customWidth="1"/>
    <col min="8698" max="8698" width="1" style="6" customWidth="1"/>
    <col min="8699" max="8700" width="17" style="6" customWidth="1"/>
    <col min="8701" max="8701" width="1" style="6" customWidth="1"/>
    <col min="8702" max="8703" width="17" style="6" customWidth="1"/>
    <col min="8704" max="8704" width="1" style="6" customWidth="1"/>
    <col min="8705" max="8706" width="17" style="6" customWidth="1"/>
    <col min="8707" max="8707" width="3.42578125" style="6" customWidth="1"/>
    <col min="8708" max="8709" width="26.5703125" style="6" customWidth="1"/>
    <col min="8710" max="8710" width="1" style="6" customWidth="1"/>
    <col min="8711" max="8712" width="16.140625" style="6" customWidth="1"/>
    <col min="8713" max="8713" width="1" style="6" customWidth="1"/>
    <col min="8714" max="8715" width="16.140625" style="6" customWidth="1"/>
    <col min="8716" max="8716" width="1" style="6" customWidth="1"/>
    <col min="8717" max="8718" width="15.7109375" style="6" customWidth="1"/>
    <col min="8719" max="8948" width="9.140625" style="6"/>
    <col min="8949" max="8949" width="64.5703125" style="6" customWidth="1"/>
    <col min="8950" max="8950" width="7.28515625" style="6" customWidth="1"/>
    <col min="8951" max="8951" width="1" style="6" customWidth="1"/>
    <col min="8952" max="8953" width="17" style="6" customWidth="1"/>
    <col min="8954" max="8954" width="1" style="6" customWidth="1"/>
    <col min="8955" max="8956" width="17" style="6" customWidth="1"/>
    <col min="8957" max="8957" width="1" style="6" customWidth="1"/>
    <col min="8958" max="8959" width="17" style="6" customWidth="1"/>
    <col min="8960" max="8960" width="1" style="6" customWidth="1"/>
    <col min="8961" max="8962" width="17" style="6" customWidth="1"/>
    <col min="8963" max="8963" width="3.42578125" style="6" customWidth="1"/>
    <col min="8964" max="8965" width="26.5703125" style="6" customWidth="1"/>
    <col min="8966" max="8966" width="1" style="6" customWidth="1"/>
    <col min="8967" max="8968" width="16.140625" style="6" customWidth="1"/>
    <col min="8969" max="8969" width="1" style="6" customWidth="1"/>
    <col min="8970" max="8971" width="16.140625" style="6" customWidth="1"/>
    <col min="8972" max="8972" width="1" style="6" customWidth="1"/>
    <col min="8973" max="8974" width="15.7109375" style="6" customWidth="1"/>
    <col min="8975" max="9204" width="9.140625" style="6"/>
    <col min="9205" max="9205" width="64.5703125" style="6" customWidth="1"/>
    <col min="9206" max="9206" width="7.28515625" style="6" customWidth="1"/>
    <col min="9207" max="9207" width="1" style="6" customWidth="1"/>
    <col min="9208" max="9209" width="17" style="6" customWidth="1"/>
    <col min="9210" max="9210" width="1" style="6" customWidth="1"/>
    <col min="9211" max="9212" width="17" style="6" customWidth="1"/>
    <col min="9213" max="9213" width="1" style="6" customWidth="1"/>
    <col min="9214" max="9215" width="17" style="6" customWidth="1"/>
    <col min="9216" max="9216" width="1" style="6" customWidth="1"/>
    <col min="9217" max="9218" width="17" style="6" customWidth="1"/>
    <col min="9219" max="9219" width="3.42578125" style="6" customWidth="1"/>
    <col min="9220" max="9221" width="26.5703125" style="6" customWidth="1"/>
    <col min="9222" max="9222" width="1" style="6" customWidth="1"/>
    <col min="9223" max="9224" width="16.140625" style="6" customWidth="1"/>
    <col min="9225" max="9225" width="1" style="6" customWidth="1"/>
    <col min="9226" max="9227" width="16.140625" style="6" customWidth="1"/>
    <col min="9228" max="9228" width="1" style="6" customWidth="1"/>
    <col min="9229" max="9230" width="15.7109375" style="6" customWidth="1"/>
    <col min="9231" max="9460" width="9.140625" style="6"/>
    <col min="9461" max="9461" width="64.5703125" style="6" customWidth="1"/>
    <col min="9462" max="9462" width="7.28515625" style="6" customWidth="1"/>
    <col min="9463" max="9463" width="1" style="6" customWidth="1"/>
    <col min="9464" max="9465" width="17" style="6" customWidth="1"/>
    <col min="9466" max="9466" width="1" style="6" customWidth="1"/>
    <col min="9467" max="9468" width="17" style="6" customWidth="1"/>
    <col min="9469" max="9469" width="1" style="6" customWidth="1"/>
    <col min="9470" max="9471" width="17" style="6" customWidth="1"/>
    <col min="9472" max="9472" width="1" style="6" customWidth="1"/>
    <col min="9473" max="9474" width="17" style="6" customWidth="1"/>
    <col min="9475" max="9475" width="3.42578125" style="6" customWidth="1"/>
    <col min="9476" max="9477" width="26.5703125" style="6" customWidth="1"/>
    <col min="9478" max="9478" width="1" style="6" customWidth="1"/>
    <col min="9479" max="9480" width="16.140625" style="6" customWidth="1"/>
    <col min="9481" max="9481" width="1" style="6" customWidth="1"/>
    <col min="9482" max="9483" width="16.140625" style="6" customWidth="1"/>
    <col min="9484" max="9484" width="1" style="6" customWidth="1"/>
    <col min="9485" max="9486" width="15.7109375" style="6" customWidth="1"/>
    <col min="9487" max="9716" width="9.140625" style="6"/>
    <col min="9717" max="9717" width="64.5703125" style="6" customWidth="1"/>
    <col min="9718" max="9718" width="7.28515625" style="6" customWidth="1"/>
    <col min="9719" max="9719" width="1" style="6" customWidth="1"/>
    <col min="9720" max="9721" width="17" style="6" customWidth="1"/>
    <col min="9722" max="9722" width="1" style="6" customWidth="1"/>
    <col min="9723" max="9724" width="17" style="6" customWidth="1"/>
    <col min="9725" max="9725" width="1" style="6" customWidth="1"/>
    <col min="9726" max="9727" width="17" style="6" customWidth="1"/>
    <col min="9728" max="9728" width="1" style="6" customWidth="1"/>
    <col min="9729" max="9730" width="17" style="6" customWidth="1"/>
    <col min="9731" max="9731" width="3.42578125" style="6" customWidth="1"/>
    <col min="9732" max="9733" width="26.5703125" style="6" customWidth="1"/>
    <col min="9734" max="9734" width="1" style="6" customWidth="1"/>
    <col min="9735" max="9736" width="16.140625" style="6" customWidth="1"/>
    <col min="9737" max="9737" width="1" style="6" customWidth="1"/>
    <col min="9738" max="9739" width="16.140625" style="6" customWidth="1"/>
    <col min="9740" max="9740" width="1" style="6" customWidth="1"/>
    <col min="9741" max="9742" width="15.7109375" style="6" customWidth="1"/>
    <col min="9743" max="9972" width="9.140625" style="6"/>
    <col min="9973" max="9973" width="64.5703125" style="6" customWidth="1"/>
    <col min="9974" max="9974" width="7.28515625" style="6" customWidth="1"/>
    <col min="9975" max="9975" width="1" style="6" customWidth="1"/>
    <col min="9976" max="9977" width="17" style="6" customWidth="1"/>
    <col min="9978" max="9978" width="1" style="6" customWidth="1"/>
    <col min="9979" max="9980" width="17" style="6" customWidth="1"/>
    <col min="9981" max="9981" width="1" style="6" customWidth="1"/>
    <col min="9982" max="9983" width="17" style="6" customWidth="1"/>
    <col min="9984" max="9984" width="1" style="6" customWidth="1"/>
    <col min="9985" max="9986" width="17" style="6" customWidth="1"/>
    <col min="9987" max="9987" width="3.42578125" style="6" customWidth="1"/>
    <col min="9988" max="9989" width="26.5703125" style="6" customWidth="1"/>
    <col min="9990" max="9990" width="1" style="6" customWidth="1"/>
    <col min="9991" max="9992" width="16.140625" style="6" customWidth="1"/>
    <col min="9993" max="9993" width="1" style="6" customWidth="1"/>
    <col min="9994" max="9995" width="16.140625" style="6" customWidth="1"/>
    <col min="9996" max="9996" width="1" style="6" customWidth="1"/>
    <col min="9997" max="9998" width="15.7109375" style="6" customWidth="1"/>
    <col min="9999" max="10228" width="9.140625" style="6"/>
    <col min="10229" max="10229" width="64.5703125" style="6" customWidth="1"/>
    <col min="10230" max="10230" width="7.28515625" style="6" customWidth="1"/>
    <col min="10231" max="10231" width="1" style="6" customWidth="1"/>
    <col min="10232" max="10233" width="17" style="6" customWidth="1"/>
    <col min="10234" max="10234" width="1" style="6" customWidth="1"/>
    <col min="10235" max="10236" width="17" style="6" customWidth="1"/>
    <col min="10237" max="10237" width="1" style="6" customWidth="1"/>
    <col min="10238" max="10239" width="17" style="6" customWidth="1"/>
    <col min="10240" max="10240" width="1" style="6" customWidth="1"/>
    <col min="10241" max="10242" width="17" style="6" customWidth="1"/>
    <col min="10243" max="10243" width="3.42578125" style="6" customWidth="1"/>
    <col min="10244" max="10245" width="26.5703125" style="6" customWidth="1"/>
    <col min="10246" max="10246" width="1" style="6" customWidth="1"/>
    <col min="10247" max="10248" width="16.140625" style="6" customWidth="1"/>
    <col min="10249" max="10249" width="1" style="6" customWidth="1"/>
    <col min="10250" max="10251" width="16.140625" style="6" customWidth="1"/>
    <col min="10252" max="10252" width="1" style="6" customWidth="1"/>
    <col min="10253" max="10254" width="15.7109375" style="6" customWidth="1"/>
    <col min="10255" max="10484" width="9.140625" style="6"/>
    <col min="10485" max="10485" width="64.5703125" style="6" customWidth="1"/>
    <col min="10486" max="10486" width="7.28515625" style="6" customWidth="1"/>
    <col min="10487" max="10487" width="1" style="6" customWidth="1"/>
    <col min="10488" max="10489" width="17" style="6" customWidth="1"/>
    <col min="10490" max="10490" width="1" style="6" customWidth="1"/>
    <col min="10491" max="10492" width="17" style="6" customWidth="1"/>
    <col min="10493" max="10493" width="1" style="6" customWidth="1"/>
    <col min="10494" max="10495" width="17" style="6" customWidth="1"/>
    <col min="10496" max="10496" width="1" style="6" customWidth="1"/>
    <col min="10497" max="10498" width="17" style="6" customWidth="1"/>
    <col min="10499" max="10499" width="3.42578125" style="6" customWidth="1"/>
    <col min="10500" max="10501" width="26.5703125" style="6" customWidth="1"/>
    <col min="10502" max="10502" width="1" style="6" customWidth="1"/>
    <col min="10503" max="10504" width="16.140625" style="6" customWidth="1"/>
    <col min="10505" max="10505" width="1" style="6" customWidth="1"/>
    <col min="10506" max="10507" width="16.140625" style="6" customWidth="1"/>
    <col min="10508" max="10508" width="1" style="6" customWidth="1"/>
    <col min="10509" max="10510" width="15.7109375" style="6" customWidth="1"/>
    <col min="10511" max="10740" width="9.140625" style="6"/>
    <col min="10741" max="10741" width="64.5703125" style="6" customWidth="1"/>
    <col min="10742" max="10742" width="7.28515625" style="6" customWidth="1"/>
    <col min="10743" max="10743" width="1" style="6" customWidth="1"/>
    <col min="10744" max="10745" width="17" style="6" customWidth="1"/>
    <col min="10746" max="10746" width="1" style="6" customWidth="1"/>
    <col min="10747" max="10748" width="17" style="6" customWidth="1"/>
    <col min="10749" max="10749" width="1" style="6" customWidth="1"/>
    <col min="10750" max="10751" width="17" style="6" customWidth="1"/>
    <col min="10752" max="10752" width="1" style="6" customWidth="1"/>
    <col min="10753" max="10754" width="17" style="6" customWidth="1"/>
    <col min="10755" max="10755" width="3.42578125" style="6" customWidth="1"/>
    <col min="10756" max="10757" width="26.5703125" style="6" customWidth="1"/>
    <col min="10758" max="10758" width="1" style="6" customWidth="1"/>
    <col min="10759" max="10760" width="16.140625" style="6" customWidth="1"/>
    <col min="10761" max="10761" width="1" style="6" customWidth="1"/>
    <col min="10762" max="10763" width="16.140625" style="6" customWidth="1"/>
    <col min="10764" max="10764" width="1" style="6" customWidth="1"/>
    <col min="10765" max="10766" width="15.7109375" style="6" customWidth="1"/>
    <col min="10767" max="10996" width="9.140625" style="6"/>
    <col min="10997" max="10997" width="64.5703125" style="6" customWidth="1"/>
    <col min="10998" max="10998" width="7.28515625" style="6" customWidth="1"/>
    <col min="10999" max="10999" width="1" style="6" customWidth="1"/>
    <col min="11000" max="11001" width="17" style="6" customWidth="1"/>
    <col min="11002" max="11002" width="1" style="6" customWidth="1"/>
    <col min="11003" max="11004" width="17" style="6" customWidth="1"/>
    <col min="11005" max="11005" width="1" style="6" customWidth="1"/>
    <col min="11006" max="11007" width="17" style="6" customWidth="1"/>
    <col min="11008" max="11008" width="1" style="6" customWidth="1"/>
    <col min="11009" max="11010" width="17" style="6" customWidth="1"/>
    <col min="11011" max="11011" width="3.42578125" style="6" customWidth="1"/>
    <col min="11012" max="11013" width="26.5703125" style="6" customWidth="1"/>
    <col min="11014" max="11014" width="1" style="6" customWidth="1"/>
    <col min="11015" max="11016" width="16.140625" style="6" customWidth="1"/>
    <col min="11017" max="11017" width="1" style="6" customWidth="1"/>
    <col min="11018" max="11019" width="16.140625" style="6" customWidth="1"/>
    <col min="11020" max="11020" width="1" style="6" customWidth="1"/>
    <col min="11021" max="11022" width="15.7109375" style="6" customWidth="1"/>
    <col min="11023" max="11252" width="9.140625" style="6"/>
    <col min="11253" max="11253" width="64.5703125" style="6" customWidth="1"/>
    <col min="11254" max="11254" width="7.28515625" style="6" customWidth="1"/>
    <col min="11255" max="11255" width="1" style="6" customWidth="1"/>
    <col min="11256" max="11257" width="17" style="6" customWidth="1"/>
    <col min="11258" max="11258" width="1" style="6" customWidth="1"/>
    <col min="11259" max="11260" width="17" style="6" customWidth="1"/>
    <col min="11261" max="11261" width="1" style="6" customWidth="1"/>
    <col min="11262" max="11263" width="17" style="6" customWidth="1"/>
    <col min="11264" max="11264" width="1" style="6" customWidth="1"/>
    <col min="11265" max="11266" width="17" style="6" customWidth="1"/>
    <col min="11267" max="11267" width="3.42578125" style="6" customWidth="1"/>
    <col min="11268" max="11269" width="26.5703125" style="6" customWidth="1"/>
    <col min="11270" max="11270" width="1" style="6" customWidth="1"/>
    <col min="11271" max="11272" width="16.140625" style="6" customWidth="1"/>
    <col min="11273" max="11273" width="1" style="6" customWidth="1"/>
    <col min="11274" max="11275" width="16.140625" style="6" customWidth="1"/>
    <col min="11276" max="11276" width="1" style="6" customWidth="1"/>
    <col min="11277" max="11278" width="15.7109375" style="6" customWidth="1"/>
    <col min="11279" max="11508" width="9.140625" style="6"/>
    <col min="11509" max="11509" width="64.5703125" style="6" customWidth="1"/>
    <col min="11510" max="11510" width="7.28515625" style="6" customWidth="1"/>
    <col min="11511" max="11511" width="1" style="6" customWidth="1"/>
    <col min="11512" max="11513" width="17" style="6" customWidth="1"/>
    <col min="11514" max="11514" width="1" style="6" customWidth="1"/>
    <col min="11515" max="11516" width="17" style="6" customWidth="1"/>
    <col min="11517" max="11517" width="1" style="6" customWidth="1"/>
    <col min="11518" max="11519" width="17" style="6" customWidth="1"/>
    <col min="11520" max="11520" width="1" style="6" customWidth="1"/>
    <col min="11521" max="11522" width="17" style="6" customWidth="1"/>
    <col min="11523" max="11523" width="3.42578125" style="6" customWidth="1"/>
    <col min="11524" max="11525" width="26.5703125" style="6" customWidth="1"/>
    <col min="11526" max="11526" width="1" style="6" customWidth="1"/>
    <col min="11527" max="11528" width="16.140625" style="6" customWidth="1"/>
    <col min="11529" max="11529" width="1" style="6" customWidth="1"/>
    <col min="11530" max="11531" width="16.140625" style="6" customWidth="1"/>
    <col min="11532" max="11532" width="1" style="6" customWidth="1"/>
    <col min="11533" max="11534" width="15.7109375" style="6" customWidth="1"/>
    <col min="11535" max="11764" width="9.140625" style="6"/>
    <col min="11765" max="11765" width="64.5703125" style="6" customWidth="1"/>
    <col min="11766" max="11766" width="7.28515625" style="6" customWidth="1"/>
    <col min="11767" max="11767" width="1" style="6" customWidth="1"/>
    <col min="11768" max="11769" width="17" style="6" customWidth="1"/>
    <col min="11770" max="11770" width="1" style="6" customWidth="1"/>
    <col min="11771" max="11772" width="17" style="6" customWidth="1"/>
    <col min="11773" max="11773" width="1" style="6" customWidth="1"/>
    <col min="11774" max="11775" width="17" style="6" customWidth="1"/>
    <col min="11776" max="11776" width="1" style="6" customWidth="1"/>
    <col min="11777" max="11778" width="17" style="6" customWidth="1"/>
    <col min="11779" max="11779" width="3.42578125" style="6" customWidth="1"/>
    <col min="11780" max="11781" width="26.5703125" style="6" customWidth="1"/>
    <col min="11782" max="11782" width="1" style="6" customWidth="1"/>
    <col min="11783" max="11784" width="16.140625" style="6" customWidth="1"/>
    <col min="11785" max="11785" width="1" style="6" customWidth="1"/>
    <col min="11786" max="11787" width="16.140625" style="6" customWidth="1"/>
    <col min="11788" max="11788" width="1" style="6" customWidth="1"/>
    <col min="11789" max="11790" width="15.7109375" style="6" customWidth="1"/>
    <col min="11791" max="12020" width="9.140625" style="6"/>
    <col min="12021" max="12021" width="64.5703125" style="6" customWidth="1"/>
    <col min="12022" max="12022" width="7.28515625" style="6" customWidth="1"/>
    <col min="12023" max="12023" width="1" style="6" customWidth="1"/>
    <col min="12024" max="12025" width="17" style="6" customWidth="1"/>
    <col min="12026" max="12026" width="1" style="6" customWidth="1"/>
    <col min="12027" max="12028" width="17" style="6" customWidth="1"/>
    <col min="12029" max="12029" width="1" style="6" customWidth="1"/>
    <col min="12030" max="12031" width="17" style="6" customWidth="1"/>
    <col min="12032" max="12032" width="1" style="6" customWidth="1"/>
    <col min="12033" max="12034" width="17" style="6" customWidth="1"/>
    <col min="12035" max="12035" width="3.42578125" style="6" customWidth="1"/>
    <col min="12036" max="12037" width="26.5703125" style="6" customWidth="1"/>
    <col min="12038" max="12038" width="1" style="6" customWidth="1"/>
    <col min="12039" max="12040" width="16.140625" style="6" customWidth="1"/>
    <col min="12041" max="12041" width="1" style="6" customWidth="1"/>
    <col min="12042" max="12043" width="16.140625" style="6" customWidth="1"/>
    <col min="12044" max="12044" width="1" style="6" customWidth="1"/>
    <col min="12045" max="12046" width="15.7109375" style="6" customWidth="1"/>
    <col min="12047" max="12276" width="9.140625" style="6"/>
    <col min="12277" max="12277" width="64.5703125" style="6" customWidth="1"/>
    <col min="12278" max="12278" width="7.28515625" style="6" customWidth="1"/>
    <col min="12279" max="12279" width="1" style="6" customWidth="1"/>
    <col min="12280" max="12281" width="17" style="6" customWidth="1"/>
    <col min="12282" max="12282" width="1" style="6" customWidth="1"/>
    <col min="12283" max="12284" width="17" style="6" customWidth="1"/>
    <col min="12285" max="12285" width="1" style="6" customWidth="1"/>
    <col min="12286" max="12287" width="17" style="6" customWidth="1"/>
    <col min="12288" max="12288" width="1" style="6" customWidth="1"/>
    <col min="12289" max="12290" width="17" style="6" customWidth="1"/>
    <col min="12291" max="12291" width="3.42578125" style="6" customWidth="1"/>
    <col min="12292" max="12293" width="26.5703125" style="6" customWidth="1"/>
    <col min="12294" max="12294" width="1" style="6" customWidth="1"/>
    <col min="12295" max="12296" width="16.140625" style="6" customWidth="1"/>
    <col min="12297" max="12297" width="1" style="6" customWidth="1"/>
    <col min="12298" max="12299" width="16.140625" style="6" customWidth="1"/>
    <col min="12300" max="12300" width="1" style="6" customWidth="1"/>
    <col min="12301" max="12302" width="15.7109375" style="6" customWidth="1"/>
    <col min="12303" max="12532" width="9.140625" style="6"/>
    <col min="12533" max="12533" width="64.5703125" style="6" customWidth="1"/>
    <col min="12534" max="12534" width="7.28515625" style="6" customWidth="1"/>
    <col min="12535" max="12535" width="1" style="6" customWidth="1"/>
    <col min="12536" max="12537" width="17" style="6" customWidth="1"/>
    <col min="12538" max="12538" width="1" style="6" customWidth="1"/>
    <col min="12539" max="12540" width="17" style="6" customWidth="1"/>
    <col min="12541" max="12541" width="1" style="6" customWidth="1"/>
    <col min="12542" max="12543" width="17" style="6" customWidth="1"/>
    <col min="12544" max="12544" width="1" style="6" customWidth="1"/>
    <col min="12545" max="12546" width="17" style="6" customWidth="1"/>
    <col min="12547" max="12547" width="3.42578125" style="6" customWidth="1"/>
    <col min="12548" max="12549" width="26.5703125" style="6" customWidth="1"/>
    <col min="12550" max="12550" width="1" style="6" customWidth="1"/>
    <col min="12551" max="12552" width="16.140625" style="6" customWidth="1"/>
    <col min="12553" max="12553" width="1" style="6" customWidth="1"/>
    <col min="12554" max="12555" width="16.140625" style="6" customWidth="1"/>
    <col min="12556" max="12556" width="1" style="6" customWidth="1"/>
    <col min="12557" max="12558" width="15.7109375" style="6" customWidth="1"/>
    <col min="12559" max="12788" width="9.140625" style="6"/>
    <col min="12789" max="12789" width="64.5703125" style="6" customWidth="1"/>
    <col min="12790" max="12790" width="7.28515625" style="6" customWidth="1"/>
    <col min="12791" max="12791" width="1" style="6" customWidth="1"/>
    <col min="12792" max="12793" width="17" style="6" customWidth="1"/>
    <col min="12794" max="12794" width="1" style="6" customWidth="1"/>
    <col min="12795" max="12796" width="17" style="6" customWidth="1"/>
    <col min="12797" max="12797" width="1" style="6" customWidth="1"/>
    <col min="12798" max="12799" width="17" style="6" customWidth="1"/>
    <col min="12800" max="12800" width="1" style="6" customWidth="1"/>
    <col min="12801" max="12802" width="17" style="6" customWidth="1"/>
    <col min="12803" max="12803" width="3.42578125" style="6" customWidth="1"/>
    <col min="12804" max="12805" width="26.5703125" style="6" customWidth="1"/>
    <col min="12806" max="12806" width="1" style="6" customWidth="1"/>
    <col min="12807" max="12808" width="16.140625" style="6" customWidth="1"/>
    <col min="12809" max="12809" width="1" style="6" customWidth="1"/>
    <col min="12810" max="12811" width="16.140625" style="6" customWidth="1"/>
    <col min="12812" max="12812" width="1" style="6" customWidth="1"/>
    <col min="12813" max="12814" width="15.7109375" style="6" customWidth="1"/>
    <col min="12815" max="13044" width="9.140625" style="6"/>
    <col min="13045" max="13045" width="64.5703125" style="6" customWidth="1"/>
    <col min="13046" max="13046" width="7.28515625" style="6" customWidth="1"/>
    <col min="13047" max="13047" width="1" style="6" customWidth="1"/>
    <col min="13048" max="13049" width="17" style="6" customWidth="1"/>
    <col min="13050" max="13050" width="1" style="6" customWidth="1"/>
    <col min="13051" max="13052" width="17" style="6" customWidth="1"/>
    <col min="13053" max="13053" width="1" style="6" customWidth="1"/>
    <col min="13054" max="13055" width="17" style="6" customWidth="1"/>
    <col min="13056" max="13056" width="1" style="6" customWidth="1"/>
    <col min="13057" max="13058" width="17" style="6" customWidth="1"/>
    <col min="13059" max="13059" width="3.42578125" style="6" customWidth="1"/>
    <col min="13060" max="13061" width="26.5703125" style="6" customWidth="1"/>
    <col min="13062" max="13062" width="1" style="6" customWidth="1"/>
    <col min="13063" max="13064" width="16.140625" style="6" customWidth="1"/>
    <col min="13065" max="13065" width="1" style="6" customWidth="1"/>
    <col min="13066" max="13067" width="16.140625" style="6" customWidth="1"/>
    <col min="13068" max="13068" width="1" style="6" customWidth="1"/>
    <col min="13069" max="13070" width="15.7109375" style="6" customWidth="1"/>
    <col min="13071" max="13300" width="9.140625" style="6"/>
    <col min="13301" max="13301" width="64.5703125" style="6" customWidth="1"/>
    <col min="13302" max="13302" width="7.28515625" style="6" customWidth="1"/>
    <col min="13303" max="13303" width="1" style="6" customWidth="1"/>
    <col min="13304" max="13305" width="17" style="6" customWidth="1"/>
    <col min="13306" max="13306" width="1" style="6" customWidth="1"/>
    <col min="13307" max="13308" width="17" style="6" customWidth="1"/>
    <col min="13309" max="13309" width="1" style="6" customWidth="1"/>
    <col min="13310" max="13311" width="17" style="6" customWidth="1"/>
    <col min="13312" max="13312" width="1" style="6" customWidth="1"/>
    <col min="13313" max="13314" width="17" style="6" customWidth="1"/>
    <col min="13315" max="13315" width="3.42578125" style="6" customWidth="1"/>
    <col min="13316" max="13317" width="26.5703125" style="6" customWidth="1"/>
    <col min="13318" max="13318" width="1" style="6" customWidth="1"/>
    <col min="13319" max="13320" width="16.140625" style="6" customWidth="1"/>
    <col min="13321" max="13321" width="1" style="6" customWidth="1"/>
    <col min="13322" max="13323" width="16.140625" style="6" customWidth="1"/>
    <col min="13324" max="13324" width="1" style="6" customWidth="1"/>
    <col min="13325" max="13326" width="15.7109375" style="6" customWidth="1"/>
    <col min="13327" max="13556" width="9.140625" style="6"/>
    <col min="13557" max="13557" width="64.5703125" style="6" customWidth="1"/>
    <col min="13558" max="13558" width="7.28515625" style="6" customWidth="1"/>
    <col min="13559" max="13559" width="1" style="6" customWidth="1"/>
    <col min="13560" max="13561" width="17" style="6" customWidth="1"/>
    <col min="13562" max="13562" width="1" style="6" customWidth="1"/>
    <col min="13563" max="13564" width="17" style="6" customWidth="1"/>
    <col min="13565" max="13565" width="1" style="6" customWidth="1"/>
    <col min="13566" max="13567" width="17" style="6" customWidth="1"/>
    <col min="13568" max="13568" width="1" style="6" customWidth="1"/>
    <col min="13569" max="13570" width="17" style="6" customWidth="1"/>
    <col min="13571" max="13571" width="3.42578125" style="6" customWidth="1"/>
    <col min="13572" max="13573" width="26.5703125" style="6" customWidth="1"/>
    <col min="13574" max="13574" width="1" style="6" customWidth="1"/>
    <col min="13575" max="13576" width="16.140625" style="6" customWidth="1"/>
    <col min="13577" max="13577" width="1" style="6" customWidth="1"/>
    <col min="13578" max="13579" width="16.140625" style="6" customWidth="1"/>
    <col min="13580" max="13580" width="1" style="6" customWidth="1"/>
    <col min="13581" max="13582" width="15.7109375" style="6" customWidth="1"/>
    <col min="13583" max="13812" width="9.140625" style="6"/>
    <col min="13813" max="13813" width="64.5703125" style="6" customWidth="1"/>
    <col min="13814" max="13814" width="7.28515625" style="6" customWidth="1"/>
    <col min="13815" max="13815" width="1" style="6" customWidth="1"/>
    <col min="13816" max="13817" width="17" style="6" customWidth="1"/>
    <col min="13818" max="13818" width="1" style="6" customWidth="1"/>
    <col min="13819" max="13820" width="17" style="6" customWidth="1"/>
    <col min="13821" max="13821" width="1" style="6" customWidth="1"/>
    <col min="13822" max="13823" width="17" style="6" customWidth="1"/>
    <col min="13824" max="13824" width="1" style="6" customWidth="1"/>
    <col min="13825" max="13826" width="17" style="6" customWidth="1"/>
    <col min="13827" max="13827" width="3.42578125" style="6" customWidth="1"/>
    <col min="13828" max="13829" width="26.5703125" style="6" customWidth="1"/>
    <col min="13830" max="13830" width="1" style="6" customWidth="1"/>
    <col min="13831" max="13832" width="16.140625" style="6" customWidth="1"/>
    <col min="13833" max="13833" width="1" style="6" customWidth="1"/>
    <col min="13834" max="13835" width="16.140625" style="6" customWidth="1"/>
    <col min="13836" max="13836" width="1" style="6" customWidth="1"/>
    <col min="13837" max="13838" width="15.7109375" style="6" customWidth="1"/>
    <col min="13839" max="14068" width="9.140625" style="6"/>
    <col min="14069" max="14069" width="64.5703125" style="6" customWidth="1"/>
    <col min="14070" max="14070" width="7.28515625" style="6" customWidth="1"/>
    <col min="14071" max="14071" width="1" style="6" customWidth="1"/>
    <col min="14072" max="14073" width="17" style="6" customWidth="1"/>
    <col min="14074" max="14074" width="1" style="6" customWidth="1"/>
    <col min="14075" max="14076" width="17" style="6" customWidth="1"/>
    <col min="14077" max="14077" width="1" style="6" customWidth="1"/>
    <col min="14078" max="14079" width="17" style="6" customWidth="1"/>
    <col min="14080" max="14080" width="1" style="6" customWidth="1"/>
    <col min="14081" max="14082" width="17" style="6" customWidth="1"/>
    <col min="14083" max="14083" width="3.42578125" style="6" customWidth="1"/>
    <col min="14084" max="14085" width="26.5703125" style="6" customWidth="1"/>
    <col min="14086" max="14086" width="1" style="6" customWidth="1"/>
    <col min="14087" max="14088" width="16.140625" style="6" customWidth="1"/>
    <col min="14089" max="14089" width="1" style="6" customWidth="1"/>
    <col min="14090" max="14091" width="16.140625" style="6" customWidth="1"/>
    <col min="14092" max="14092" width="1" style="6" customWidth="1"/>
    <col min="14093" max="14094" width="15.7109375" style="6" customWidth="1"/>
    <col min="14095" max="14324" width="9.140625" style="6"/>
    <col min="14325" max="14325" width="64.5703125" style="6" customWidth="1"/>
    <col min="14326" max="14326" width="7.28515625" style="6" customWidth="1"/>
    <col min="14327" max="14327" width="1" style="6" customWidth="1"/>
    <col min="14328" max="14329" width="17" style="6" customWidth="1"/>
    <col min="14330" max="14330" width="1" style="6" customWidth="1"/>
    <col min="14331" max="14332" width="17" style="6" customWidth="1"/>
    <col min="14333" max="14333" width="1" style="6" customWidth="1"/>
    <col min="14334" max="14335" width="17" style="6" customWidth="1"/>
    <col min="14336" max="14336" width="1" style="6" customWidth="1"/>
    <col min="14337" max="14338" width="17" style="6" customWidth="1"/>
    <col min="14339" max="14339" width="3.42578125" style="6" customWidth="1"/>
    <col min="14340" max="14341" width="26.5703125" style="6" customWidth="1"/>
    <col min="14342" max="14342" width="1" style="6" customWidth="1"/>
    <col min="14343" max="14344" width="16.140625" style="6" customWidth="1"/>
    <col min="14345" max="14345" width="1" style="6" customWidth="1"/>
    <col min="14346" max="14347" width="16.140625" style="6" customWidth="1"/>
    <col min="14348" max="14348" width="1" style="6" customWidth="1"/>
    <col min="14349" max="14350" width="15.7109375" style="6" customWidth="1"/>
    <col min="14351" max="14580" width="9.140625" style="6"/>
    <col min="14581" max="14581" width="64.5703125" style="6" customWidth="1"/>
    <col min="14582" max="14582" width="7.28515625" style="6" customWidth="1"/>
    <col min="14583" max="14583" width="1" style="6" customWidth="1"/>
    <col min="14584" max="14585" width="17" style="6" customWidth="1"/>
    <col min="14586" max="14586" width="1" style="6" customWidth="1"/>
    <col min="14587" max="14588" width="17" style="6" customWidth="1"/>
    <col min="14589" max="14589" width="1" style="6" customWidth="1"/>
    <col min="14590" max="14591" width="17" style="6" customWidth="1"/>
    <col min="14592" max="14592" width="1" style="6" customWidth="1"/>
    <col min="14593" max="14594" width="17" style="6" customWidth="1"/>
    <col min="14595" max="14595" width="3.42578125" style="6" customWidth="1"/>
    <col min="14596" max="14597" width="26.5703125" style="6" customWidth="1"/>
    <col min="14598" max="14598" width="1" style="6" customWidth="1"/>
    <col min="14599" max="14600" width="16.140625" style="6" customWidth="1"/>
    <col min="14601" max="14601" width="1" style="6" customWidth="1"/>
    <col min="14602" max="14603" width="16.140625" style="6" customWidth="1"/>
    <col min="14604" max="14604" width="1" style="6" customWidth="1"/>
    <col min="14605" max="14606" width="15.7109375" style="6" customWidth="1"/>
    <col min="14607" max="14836" width="9.140625" style="6"/>
    <col min="14837" max="14837" width="64.5703125" style="6" customWidth="1"/>
    <col min="14838" max="14838" width="7.28515625" style="6" customWidth="1"/>
    <col min="14839" max="14839" width="1" style="6" customWidth="1"/>
    <col min="14840" max="14841" width="17" style="6" customWidth="1"/>
    <col min="14842" max="14842" width="1" style="6" customWidth="1"/>
    <col min="14843" max="14844" width="17" style="6" customWidth="1"/>
    <col min="14845" max="14845" width="1" style="6" customWidth="1"/>
    <col min="14846" max="14847" width="17" style="6" customWidth="1"/>
    <col min="14848" max="14848" width="1" style="6" customWidth="1"/>
    <col min="14849" max="14850" width="17" style="6" customWidth="1"/>
    <col min="14851" max="14851" width="3.42578125" style="6" customWidth="1"/>
    <col min="14852" max="14853" width="26.5703125" style="6" customWidth="1"/>
    <col min="14854" max="14854" width="1" style="6" customWidth="1"/>
    <col min="14855" max="14856" width="16.140625" style="6" customWidth="1"/>
    <col min="14857" max="14857" width="1" style="6" customWidth="1"/>
    <col min="14858" max="14859" width="16.140625" style="6" customWidth="1"/>
    <col min="14860" max="14860" width="1" style="6" customWidth="1"/>
    <col min="14861" max="14862" width="15.7109375" style="6" customWidth="1"/>
    <col min="14863" max="15092" width="9.140625" style="6"/>
    <col min="15093" max="15093" width="64.5703125" style="6" customWidth="1"/>
    <col min="15094" max="15094" width="7.28515625" style="6" customWidth="1"/>
    <col min="15095" max="15095" width="1" style="6" customWidth="1"/>
    <col min="15096" max="15097" width="17" style="6" customWidth="1"/>
    <col min="15098" max="15098" width="1" style="6" customWidth="1"/>
    <col min="15099" max="15100" width="17" style="6" customWidth="1"/>
    <col min="15101" max="15101" width="1" style="6" customWidth="1"/>
    <col min="15102" max="15103" width="17" style="6" customWidth="1"/>
    <col min="15104" max="15104" width="1" style="6" customWidth="1"/>
    <col min="15105" max="15106" width="17" style="6" customWidth="1"/>
    <col min="15107" max="15107" width="3.42578125" style="6" customWidth="1"/>
    <col min="15108" max="15109" width="26.5703125" style="6" customWidth="1"/>
    <col min="15110" max="15110" width="1" style="6" customWidth="1"/>
    <col min="15111" max="15112" width="16.140625" style="6" customWidth="1"/>
    <col min="15113" max="15113" width="1" style="6" customWidth="1"/>
    <col min="15114" max="15115" width="16.140625" style="6" customWidth="1"/>
    <col min="15116" max="15116" width="1" style="6" customWidth="1"/>
    <col min="15117" max="15118" width="15.7109375" style="6" customWidth="1"/>
    <col min="15119" max="15348" width="9.140625" style="6"/>
    <col min="15349" max="15349" width="64.5703125" style="6" customWidth="1"/>
    <col min="15350" max="15350" width="7.28515625" style="6" customWidth="1"/>
    <col min="15351" max="15351" width="1" style="6" customWidth="1"/>
    <col min="15352" max="15353" width="17" style="6" customWidth="1"/>
    <col min="15354" max="15354" width="1" style="6" customWidth="1"/>
    <col min="15355" max="15356" width="17" style="6" customWidth="1"/>
    <col min="15357" max="15357" width="1" style="6" customWidth="1"/>
    <col min="15358" max="15359" width="17" style="6" customWidth="1"/>
    <col min="15360" max="15360" width="1" style="6" customWidth="1"/>
    <col min="15361" max="15362" width="17" style="6" customWidth="1"/>
    <col min="15363" max="15363" width="3.42578125" style="6" customWidth="1"/>
    <col min="15364" max="15365" width="26.5703125" style="6" customWidth="1"/>
    <col min="15366" max="15366" width="1" style="6" customWidth="1"/>
    <col min="15367" max="15368" width="16.140625" style="6" customWidth="1"/>
    <col min="15369" max="15369" width="1" style="6" customWidth="1"/>
    <col min="15370" max="15371" width="16.140625" style="6" customWidth="1"/>
    <col min="15372" max="15372" width="1" style="6" customWidth="1"/>
    <col min="15373" max="15374" width="15.7109375" style="6" customWidth="1"/>
    <col min="15375" max="15604" width="9.140625" style="6"/>
    <col min="15605" max="15605" width="64.5703125" style="6" customWidth="1"/>
    <col min="15606" max="15606" width="7.28515625" style="6" customWidth="1"/>
    <col min="15607" max="15607" width="1" style="6" customWidth="1"/>
    <col min="15608" max="15609" width="17" style="6" customWidth="1"/>
    <col min="15610" max="15610" width="1" style="6" customWidth="1"/>
    <col min="15611" max="15612" width="17" style="6" customWidth="1"/>
    <col min="15613" max="15613" width="1" style="6" customWidth="1"/>
    <col min="15614" max="15615" width="17" style="6" customWidth="1"/>
    <col min="15616" max="15616" width="1" style="6" customWidth="1"/>
    <col min="15617" max="15618" width="17" style="6" customWidth="1"/>
    <col min="15619" max="15619" width="3.42578125" style="6" customWidth="1"/>
    <col min="15620" max="15621" width="26.5703125" style="6" customWidth="1"/>
    <col min="15622" max="15622" width="1" style="6" customWidth="1"/>
    <col min="15623" max="15624" width="16.140625" style="6" customWidth="1"/>
    <col min="15625" max="15625" width="1" style="6" customWidth="1"/>
    <col min="15626" max="15627" width="16.140625" style="6" customWidth="1"/>
    <col min="15628" max="15628" width="1" style="6" customWidth="1"/>
    <col min="15629" max="15630" width="15.7109375" style="6" customWidth="1"/>
    <col min="15631" max="15860" width="9.140625" style="6"/>
    <col min="15861" max="15861" width="64.5703125" style="6" customWidth="1"/>
    <col min="15862" max="15862" width="7.28515625" style="6" customWidth="1"/>
    <col min="15863" max="15863" width="1" style="6" customWidth="1"/>
    <col min="15864" max="15865" width="17" style="6" customWidth="1"/>
    <col min="15866" max="15866" width="1" style="6" customWidth="1"/>
    <col min="15867" max="15868" width="17" style="6" customWidth="1"/>
    <col min="15869" max="15869" width="1" style="6" customWidth="1"/>
    <col min="15870" max="15871" width="17" style="6" customWidth="1"/>
    <col min="15872" max="15872" width="1" style="6" customWidth="1"/>
    <col min="15873" max="15874" width="17" style="6" customWidth="1"/>
    <col min="15875" max="15875" width="3.42578125" style="6" customWidth="1"/>
    <col min="15876" max="15877" width="26.5703125" style="6" customWidth="1"/>
    <col min="15878" max="15878" width="1" style="6" customWidth="1"/>
    <col min="15879" max="15880" width="16.140625" style="6" customWidth="1"/>
    <col min="15881" max="15881" width="1" style="6" customWidth="1"/>
    <col min="15882" max="15883" width="16.140625" style="6" customWidth="1"/>
    <col min="15884" max="15884" width="1" style="6" customWidth="1"/>
    <col min="15885" max="15886" width="15.7109375" style="6" customWidth="1"/>
    <col min="15887" max="16116" width="9.140625" style="6"/>
    <col min="16117" max="16117" width="64.5703125" style="6" customWidth="1"/>
    <col min="16118" max="16118" width="7.28515625" style="6" customWidth="1"/>
    <col min="16119" max="16119" width="1" style="6" customWidth="1"/>
    <col min="16120" max="16121" width="17" style="6" customWidth="1"/>
    <col min="16122" max="16122" width="1" style="6" customWidth="1"/>
    <col min="16123" max="16124" width="17" style="6" customWidth="1"/>
    <col min="16125" max="16125" width="1" style="6" customWidth="1"/>
    <col min="16126" max="16127" width="17" style="6" customWidth="1"/>
    <col min="16128" max="16128" width="1" style="6" customWidth="1"/>
    <col min="16129" max="16130" width="17" style="6" customWidth="1"/>
    <col min="16131" max="16131" width="3.42578125" style="6" customWidth="1"/>
    <col min="16132" max="16133" width="26.5703125" style="6" customWidth="1"/>
    <col min="16134" max="16134" width="1" style="6" customWidth="1"/>
    <col min="16135" max="16136" width="16.140625" style="6" customWidth="1"/>
    <col min="16137" max="16137" width="1" style="6" customWidth="1"/>
    <col min="16138" max="16139" width="16.140625" style="6" customWidth="1"/>
    <col min="16140" max="16140" width="1" style="6" customWidth="1"/>
    <col min="16141" max="16142" width="15.7109375" style="6" customWidth="1"/>
    <col min="16143" max="16384" width="9.140625" style="6"/>
  </cols>
  <sheetData>
    <row r="1" spans="1:14" ht="16.5" customHeight="1" x14ac:dyDescent="0.25">
      <c r="A1" s="211" t="s">
        <v>92</v>
      </c>
      <c r="B1" s="212"/>
      <c r="C1" s="212"/>
      <c r="D1" s="213"/>
      <c r="E1" s="1" t="s">
        <v>0</v>
      </c>
      <c r="F1" s="2"/>
      <c r="G1" s="214">
        <v>121100421</v>
      </c>
      <c r="H1" s="215"/>
      <c r="I1" s="2"/>
      <c r="J1" s="1" t="s">
        <v>1</v>
      </c>
      <c r="K1" s="3"/>
      <c r="L1" s="2"/>
      <c r="M1" s="4" t="s">
        <v>2</v>
      </c>
      <c r="N1" s="5">
        <v>0</v>
      </c>
    </row>
    <row r="2" spans="1:14" ht="14.25" customHeight="1" x14ac:dyDescent="0.25">
      <c r="A2" s="216" t="s">
        <v>93</v>
      </c>
      <c r="B2" s="217"/>
      <c r="C2" s="217"/>
      <c r="D2" s="218"/>
      <c r="E2" s="219">
        <v>0</v>
      </c>
      <c r="F2" s="219"/>
      <c r="G2" s="219"/>
      <c r="H2" s="219"/>
      <c r="I2" s="2"/>
      <c r="J2" s="210">
        <v>0</v>
      </c>
      <c r="K2" s="210"/>
      <c r="L2" s="2"/>
      <c r="M2" s="210">
        <v>0</v>
      </c>
      <c r="N2" s="210"/>
    </row>
    <row r="3" spans="1:14" ht="18" customHeight="1" x14ac:dyDescent="0.25">
      <c r="A3" s="230" t="s">
        <v>94</v>
      </c>
      <c r="B3" s="231"/>
      <c r="C3" s="231"/>
      <c r="D3" s="232"/>
      <c r="E3" s="7" t="s">
        <v>3</v>
      </c>
      <c r="F3" s="8"/>
      <c r="G3" s="233" t="s">
        <v>95</v>
      </c>
      <c r="H3" s="234"/>
      <c r="I3" s="2"/>
      <c r="J3" s="9" t="s">
        <v>4</v>
      </c>
      <c r="K3" s="235" t="s">
        <v>96</v>
      </c>
      <c r="L3" s="236"/>
      <c r="M3" s="236"/>
      <c r="N3" s="237"/>
    </row>
    <row r="4" spans="1:14" ht="2.25" customHeight="1" x14ac:dyDescent="0.25">
      <c r="A4" s="2"/>
      <c r="B4" s="2"/>
      <c r="C4" s="2"/>
      <c r="D4" s="2"/>
      <c r="E4" s="10"/>
      <c r="F4" s="2"/>
      <c r="G4" s="10"/>
      <c r="H4" s="11"/>
      <c r="I4" s="2"/>
      <c r="J4" s="8"/>
      <c r="K4" s="8"/>
      <c r="L4" s="2"/>
      <c r="M4" s="8"/>
      <c r="N4" s="8"/>
    </row>
    <row r="5" spans="1:14" ht="17.25" customHeight="1" x14ac:dyDescent="0.35">
      <c r="A5" s="12" t="s">
        <v>5</v>
      </c>
      <c r="B5" s="238" t="s">
        <v>101</v>
      </c>
      <c r="C5" s="238"/>
      <c r="D5" s="238"/>
      <c r="E5" s="238"/>
      <c r="F5" s="238"/>
      <c r="G5" s="238"/>
      <c r="H5" s="13" t="s">
        <v>97</v>
      </c>
      <c r="I5" s="14"/>
      <c r="J5" s="15" t="s">
        <v>98</v>
      </c>
      <c r="K5" s="16"/>
      <c r="L5" s="16" t="s">
        <v>99</v>
      </c>
      <c r="M5" s="16" t="s">
        <v>100</v>
      </c>
      <c r="N5" s="17" t="s">
        <v>6</v>
      </c>
    </row>
    <row r="6" spans="1:14" ht="14.25" customHeight="1" thickBot="1" x14ac:dyDescent="0.35">
      <c r="A6" s="18" t="s">
        <v>7</v>
      </c>
      <c r="B6" s="19"/>
      <c r="C6" s="10"/>
      <c r="D6" s="239">
        <v>0</v>
      </c>
      <c r="E6" s="239"/>
      <c r="F6" s="20"/>
      <c r="G6" s="239">
        <v>0</v>
      </c>
      <c r="H6" s="240"/>
      <c r="I6" s="10"/>
      <c r="J6" s="8"/>
      <c r="K6" s="8"/>
      <c r="L6" s="10"/>
      <c r="M6" s="18" t="s">
        <v>8</v>
      </c>
      <c r="N6" s="8"/>
    </row>
    <row r="7" spans="1:14" ht="12.75" customHeight="1" thickTop="1" x14ac:dyDescent="0.25">
      <c r="A7" s="21"/>
      <c r="B7" s="220" t="s">
        <v>9</v>
      </c>
      <c r="C7" s="20"/>
      <c r="D7" s="22" t="s">
        <v>10</v>
      </c>
      <c r="E7" s="23"/>
      <c r="F7" s="20"/>
      <c r="G7" s="24" t="s">
        <v>11</v>
      </c>
      <c r="H7" s="25"/>
      <c r="I7" s="20" t="s">
        <v>12</v>
      </c>
      <c r="J7" s="26" t="s">
        <v>13</v>
      </c>
      <c r="K7" s="27"/>
      <c r="L7" s="20"/>
      <c r="M7" s="223" t="s">
        <v>14</v>
      </c>
      <c r="N7" s="224"/>
    </row>
    <row r="8" spans="1:14" ht="14.25" customHeight="1" thickBot="1" x14ac:dyDescent="0.3">
      <c r="A8" s="28" t="s">
        <v>15</v>
      </c>
      <c r="B8" s="221"/>
      <c r="C8" s="20"/>
      <c r="D8" s="29" t="s">
        <v>16</v>
      </c>
      <c r="E8" s="30"/>
      <c r="F8" s="20"/>
      <c r="G8" s="31" t="s">
        <v>17</v>
      </c>
      <c r="H8" s="32"/>
      <c r="I8" s="20"/>
      <c r="J8" s="33" t="s">
        <v>18</v>
      </c>
      <c r="K8" s="34"/>
      <c r="L8" s="20"/>
      <c r="M8" s="225"/>
      <c r="N8" s="226"/>
    </row>
    <row r="9" spans="1:14" ht="30.75" customHeight="1" thickBot="1" x14ac:dyDescent="0.3">
      <c r="A9" s="35">
        <v>0</v>
      </c>
      <c r="B9" s="222"/>
      <c r="C9" s="10"/>
      <c r="D9" s="36" t="s">
        <v>19</v>
      </c>
      <c r="E9" s="37" t="s">
        <v>20</v>
      </c>
      <c r="F9" s="38"/>
      <c r="G9" s="36" t="s">
        <v>19</v>
      </c>
      <c r="H9" s="37" t="s">
        <v>20</v>
      </c>
      <c r="I9" s="38"/>
      <c r="J9" s="36" t="s">
        <v>19</v>
      </c>
      <c r="K9" s="37" t="s">
        <v>20</v>
      </c>
      <c r="L9" s="38"/>
      <c r="M9" s="36" t="s">
        <v>19</v>
      </c>
      <c r="N9" s="37" t="s">
        <v>20</v>
      </c>
    </row>
    <row r="10" spans="1:14" ht="16.5" thickBot="1" x14ac:dyDescent="0.3">
      <c r="A10" s="39" t="s">
        <v>21</v>
      </c>
      <c r="B10" s="40" t="s">
        <v>22</v>
      </c>
      <c r="C10" s="10"/>
      <c r="D10" s="41">
        <v>1</v>
      </c>
      <c r="E10" s="42">
        <v>2</v>
      </c>
      <c r="F10" s="38"/>
      <c r="G10" s="41">
        <v>3</v>
      </c>
      <c r="H10" s="42">
        <v>4</v>
      </c>
      <c r="I10" s="38"/>
      <c r="J10" s="41">
        <v>5</v>
      </c>
      <c r="K10" s="42">
        <v>6</v>
      </c>
      <c r="L10" s="38"/>
      <c r="M10" s="41">
        <v>7</v>
      </c>
      <c r="N10" s="42">
        <v>8</v>
      </c>
    </row>
    <row r="11" spans="1:14" ht="15.75" x14ac:dyDescent="0.25">
      <c r="A11" s="43" t="s">
        <v>23</v>
      </c>
      <c r="B11" s="44"/>
      <c r="C11" s="20"/>
      <c r="D11" s="45"/>
      <c r="E11" s="46"/>
      <c r="F11" s="20"/>
      <c r="G11" s="45"/>
      <c r="H11" s="46"/>
      <c r="I11" s="20"/>
      <c r="J11" s="45"/>
      <c r="K11" s="46"/>
      <c r="L11" s="20"/>
      <c r="M11" s="45"/>
      <c r="N11" s="46"/>
    </row>
    <row r="12" spans="1:14" ht="15.75" x14ac:dyDescent="0.25">
      <c r="A12" s="47" t="s">
        <v>24</v>
      </c>
      <c r="B12" s="48"/>
      <c r="C12" s="10"/>
      <c r="D12" s="49" t="s">
        <v>12</v>
      </c>
      <c r="E12" s="50" t="s">
        <v>12</v>
      </c>
      <c r="F12" s="10"/>
      <c r="G12" s="49" t="s">
        <v>12</v>
      </c>
      <c r="H12" s="50" t="s">
        <v>12</v>
      </c>
      <c r="I12" s="10"/>
      <c r="J12" s="49" t="s">
        <v>12</v>
      </c>
      <c r="K12" s="50" t="s">
        <v>12</v>
      </c>
      <c r="L12" s="10"/>
      <c r="M12" s="49" t="s">
        <v>12</v>
      </c>
      <c r="N12" s="50" t="s">
        <v>12</v>
      </c>
    </row>
    <row r="13" spans="1:14" ht="15.75" x14ac:dyDescent="0.25">
      <c r="A13" s="51" t="s">
        <v>25</v>
      </c>
      <c r="B13" s="52">
        <v>11</v>
      </c>
      <c r="C13" s="10"/>
      <c r="D13" s="53">
        <v>8641.33122</v>
      </c>
      <c r="E13" s="54">
        <v>9710.0571</v>
      </c>
      <c r="F13" s="10"/>
      <c r="G13" s="53">
        <v>0</v>
      </c>
      <c r="H13" s="54">
        <v>0</v>
      </c>
      <c r="I13" s="10"/>
      <c r="J13" s="53">
        <v>0</v>
      </c>
      <c r="K13" s="54">
        <v>0</v>
      </c>
      <c r="L13" s="10"/>
      <c r="M13" s="53">
        <f>+D13+G13+J13</f>
        <v>8641.33122</v>
      </c>
      <c r="N13" s="53">
        <f>+E13+H13+K13</f>
        <v>9710.0571</v>
      </c>
    </row>
    <row r="14" spans="1:14" ht="15.75" x14ac:dyDescent="0.25">
      <c r="A14" s="51" t="s">
        <v>26</v>
      </c>
      <c r="B14" s="52">
        <v>12</v>
      </c>
      <c r="C14" s="10"/>
      <c r="D14" s="53">
        <v>10359.84381</v>
      </c>
      <c r="E14" s="54">
        <v>9921.4102800000001</v>
      </c>
      <c r="F14" s="10"/>
      <c r="G14" s="53">
        <v>0</v>
      </c>
      <c r="H14" s="54">
        <v>0</v>
      </c>
      <c r="I14" s="10"/>
      <c r="J14" s="53">
        <v>0</v>
      </c>
      <c r="K14" s="54">
        <v>0</v>
      </c>
      <c r="L14" s="10"/>
      <c r="M14" s="53">
        <f t="shared" ref="M14:M19" si="0">+D14+G14+J14</f>
        <v>10359.84381</v>
      </c>
      <c r="N14" s="54">
        <f t="shared" ref="N14:N19" si="1">+E14+H14+K14</f>
        <v>9921.4102800000001</v>
      </c>
    </row>
    <row r="15" spans="1:14" ht="15.75" x14ac:dyDescent="0.25">
      <c r="A15" s="51" t="s">
        <v>27</v>
      </c>
      <c r="B15" s="52">
        <v>13</v>
      </c>
      <c r="C15" s="10"/>
      <c r="D15" s="53">
        <v>167.11132999999998</v>
      </c>
      <c r="E15" s="54">
        <v>238.11786999999998</v>
      </c>
      <c r="F15" s="10"/>
      <c r="G15" s="53">
        <v>0</v>
      </c>
      <c r="H15" s="54">
        <v>0</v>
      </c>
      <c r="I15" s="10"/>
      <c r="J15" s="53">
        <v>0</v>
      </c>
      <c r="K15" s="54">
        <v>0</v>
      </c>
      <c r="L15" s="10"/>
      <c r="M15" s="53">
        <f t="shared" si="0"/>
        <v>167.11132999999998</v>
      </c>
      <c r="N15" s="54">
        <f t="shared" si="1"/>
        <v>238.11786999999998</v>
      </c>
    </row>
    <row r="16" spans="1:14" ht="15.75" x14ac:dyDescent="0.25">
      <c r="A16" s="51" t="s">
        <v>28</v>
      </c>
      <c r="B16" s="52">
        <v>14</v>
      </c>
      <c r="C16" s="10"/>
      <c r="D16" s="53">
        <v>46.086239999999997</v>
      </c>
      <c r="E16" s="54">
        <v>43.680300000000003</v>
      </c>
      <c r="F16" s="10"/>
      <c r="G16" s="53">
        <v>0</v>
      </c>
      <c r="H16" s="54">
        <v>0</v>
      </c>
      <c r="I16" s="10"/>
      <c r="J16" s="53">
        <v>45.607199999999999</v>
      </c>
      <c r="K16" s="54">
        <v>95.167199999999994</v>
      </c>
      <c r="L16" s="10"/>
      <c r="M16" s="53">
        <f t="shared" si="0"/>
        <v>91.693439999999995</v>
      </c>
      <c r="N16" s="54">
        <f t="shared" si="1"/>
        <v>138.8475</v>
      </c>
    </row>
    <row r="17" spans="1:14" s="55" customFormat="1" ht="15.75" x14ac:dyDescent="0.25">
      <c r="A17" s="51" t="s">
        <v>29</v>
      </c>
      <c r="B17" s="52">
        <v>15</v>
      </c>
      <c r="C17" s="10"/>
      <c r="D17" s="53">
        <v>0</v>
      </c>
      <c r="E17" s="54">
        <v>0</v>
      </c>
      <c r="F17" s="10"/>
      <c r="G17" s="53">
        <v>0</v>
      </c>
      <c r="H17" s="54">
        <v>0</v>
      </c>
      <c r="I17" s="10"/>
      <c r="J17" s="53">
        <v>324.16980999999998</v>
      </c>
      <c r="K17" s="54">
        <v>0</v>
      </c>
      <c r="L17" s="10"/>
      <c r="M17" s="53">
        <f t="shared" si="0"/>
        <v>324.16980999999998</v>
      </c>
      <c r="N17" s="54">
        <f t="shared" si="1"/>
        <v>0</v>
      </c>
    </row>
    <row r="18" spans="1:14" s="55" customFormat="1" ht="15.75" x14ac:dyDescent="0.25">
      <c r="A18" s="51" t="s">
        <v>30</v>
      </c>
      <c r="B18" s="52">
        <v>16</v>
      </c>
      <c r="C18" s="10"/>
      <c r="D18" s="53">
        <v>0</v>
      </c>
      <c r="E18" s="54">
        <v>0</v>
      </c>
      <c r="F18" s="10"/>
      <c r="G18" s="53">
        <v>0</v>
      </c>
      <c r="H18" s="54">
        <v>0</v>
      </c>
      <c r="I18" s="10"/>
      <c r="J18" s="53">
        <v>16.433959999999999</v>
      </c>
      <c r="K18" s="54">
        <v>16.433959999999999</v>
      </c>
      <c r="L18" s="10"/>
      <c r="M18" s="53">
        <f t="shared" si="0"/>
        <v>16.433959999999999</v>
      </c>
      <c r="N18" s="54">
        <f t="shared" si="1"/>
        <v>16.433959999999999</v>
      </c>
    </row>
    <row r="19" spans="1:14" s="55" customFormat="1" ht="15.75" x14ac:dyDescent="0.25">
      <c r="A19" s="56" t="s">
        <v>31</v>
      </c>
      <c r="B19" s="57">
        <v>17</v>
      </c>
      <c r="C19" s="10"/>
      <c r="D19" s="58">
        <v>4684.1806999999999</v>
      </c>
      <c r="E19" s="59">
        <v>4684.1806999999999</v>
      </c>
      <c r="F19" s="10"/>
      <c r="G19" s="58">
        <v>0</v>
      </c>
      <c r="H19" s="59">
        <v>0</v>
      </c>
      <c r="I19" s="10"/>
      <c r="J19" s="53">
        <v>0</v>
      </c>
      <c r="K19" s="54">
        <v>0</v>
      </c>
      <c r="L19" s="10"/>
      <c r="M19" s="53">
        <f t="shared" si="0"/>
        <v>4684.1806999999999</v>
      </c>
      <c r="N19" s="54">
        <f t="shared" si="1"/>
        <v>4684.1806999999999</v>
      </c>
    </row>
    <row r="20" spans="1:14" ht="15.75" x14ac:dyDescent="0.25">
      <c r="A20" s="60" t="s">
        <v>32</v>
      </c>
      <c r="B20" s="61">
        <v>10</v>
      </c>
      <c r="C20" s="10"/>
      <c r="D20" s="62">
        <f>+D13+D14+D15+D16+D17+D18+D19</f>
        <v>23898.5533</v>
      </c>
      <c r="E20" s="63">
        <f>+E13+E14+E15+E16+E17+E18+E19</f>
        <v>24597.446250000001</v>
      </c>
      <c r="F20" s="10"/>
      <c r="G20" s="62">
        <f>+G13+G14+G15+G16+G17+G18+G19</f>
        <v>0</v>
      </c>
      <c r="H20" s="63">
        <f>+H13+H14+H15+H16+H17+H18+H19</f>
        <v>0</v>
      </c>
      <c r="I20" s="10"/>
      <c r="J20" s="62">
        <f>+J13+J14+J15+J16+J17+J18+J19</f>
        <v>386.21096999999997</v>
      </c>
      <c r="K20" s="63">
        <f>+K13+K14+K15+K16+K17+K18+K19</f>
        <v>111.60115999999999</v>
      </c>
      <c r="L20" s="10"/>
      <c r="M20" s="62">
        <f>+M13+M14+M15+M16+M17+M18+M19</f>
        <v>24284.764269999996</v>
      </c>
      <c r="N20" s="63">
        <f>+N13+N14+N15+N16+N17+N18+N19</f>
        <v>24709.047409999999</v>
      </c>
    </row>
    <row r="21" spans="1:14" ht="6" customHeight="1" x14ac:dyDescent="0.25">
      <c r="A21" s="47"/>
      <c r="B21" s="48"/>
      <c r="C21" s="10"/>
      <c r="D21" s="64"/>
      <c r="E21" s="65"/>
      <c r="F21" s="10"/>
      <c r="G21" s="64"/>
      <c r="H21" s="65"/>
      <c r="I21" s="10"/>
      <c r="J21" s="64"/>
      <c r="K21" s="65"/>
      <c r="L21" s="10"/>
      <c r="M21" s="64"/>
      <c r="N21" s="65"/>
    </row>
    <row r="22" spans="1:14" ht="15.75" x14ac:dyDescent="0.25">
      <c r="A22" s="60" t="s">
        <v>33</v>
      </c>
      <c r="B22" s="61">
        <v>20</v>
      </c>
      <c r="C22" s="10"/>
      <c r="D22" s="62">
        <v>4155.6917299999996</v>
      </c>
      <c r="E22" s="63">
        <v>3033.4527499999999</v>
      </c>
      <c r="F22" s="10"/>
      <c r="G22" s="62">
        <v>0</v>
      </c>
      <c r="H22" s="63">
        <v>0</v>
      </c>
      <c r="I22" s="10"/>
      <c r="J22" s="62">
        <v>0</v>
      </c>
      <c r="K22" s="63">
        <v>0</v>
      </c>
      <c r="L22" s="10"/>
      <c r="M22" s="62">
        <v>4155.6917299999996</v>
      </c>
      <c r="N22" s="63">
        <v>3033.4527499999999</v>
      </c>
    </row>
    <row r="23" spans="1:14" ht="15.75" x14ac:dyDescent="0.25">
      <c r="A23" s="47" t="s">
        <v>34</v>
      </c>
      <c r="B23" s="48"/>
      <c r="C23" s="10"/>
      <c r="D23" s="49" t="s">
        <v>12</v>
      </c>
      <c r="E23" s="50" t="s">
        <v>12</v>
      </c>
      <c r="F23" s="10"/>
      <c r="G23" s="49" t="s">
        <v>12</v>
      </c>
      <c r="H23" s="50" t="s">
        <v>12</v>
      </c>
      <c r="I23" s="10"/>
      <c r="J23" s="49" t="s">
        <v>12</v>
      </c>
      <c r="K23" s="50" t="s">
        <v>12</v>
      </c>
      <c r="L23" s="10"/>
      <c r="M23" s="49" t="s">
        <v>12</v>
      </c>
      <c r="N23" s="50" t="s">
        <v>12</v>
      </c>
    </row>
    <row r="24" spans="1:14" ht="15.75" x14ac:dyDescent="0.25">
      <c r="A24" s="51" t="s">
        <v>35</v>
      </c>
      <c r="B24" s="52">
        <v>31</v>
      </c>
      <c r="C24" s="10"/>
      <c r="D24" s="53">
        <v>104.94327</v>
      </c>
      <c r="E24" s="54">
        <v>90.766220000000004</v>
      </c>
      <c r="F24" s="10"/>
      <c r="G24" s="53">
        <v>0</v>
      </c>
      <c r="H24" s="54">
        <v>0</v>
      </c>
      <c r="I24" s="10"/>
      <c r="J24" s="53">
        <v>0</v>
      </c>
      <c r="K24" s="54">
        <v>0</v>
      </c>
      <c r="L24" s="10"/>
      <c r="M24" s="53">
        <f t="shared" ref="M24:M25" si="2">+D24+G24+J24</f>
        <v>104.94327</v>
      </c>
      <c r="N24" s="54">
        <f t="shared" ref="N24:N25" si="3">+E24+H24+K24</f>
        <v>90.766220000000004</v>
      </c>
    </row>
    <row r="25" spans="1:14" ht="15.75" x14ac:dyDescent="0.25">
      <c r="A25" s="56" t="s">
        <v>36</v>
      </c>
      <c r="B25" s="57">
        <v>32</v>
      </c>
      <c r="C25" s="10"/>
      <c r="D25" s="58">
        <v>0</v>
      </c>
      <c r="E25" s="59">
        <v>0</v>
      </c>
      <c r="F25" s="10"/>
      <c r="G25" s="58">
        <v>0</v>
      </c>
      <c r="H25" s="59">
        <v>0</v>
      </c>
      <c r="I25" s="10"/>
      <c r="J25" s="58">
        <v>0</v>
      </c>
      <c r="K25" s="59">
        <v>0</v>
      </c>
      <c r="L25" s="10"/>
      <c r="M25" s="58">
        <f t="shared" si="2"/>
        <v>0</v>
      </c>
      <c r="N25" s="59">
        <f t="shared" si="3"/>
        <v>0</v>
      </c>
    </row>
    <row r="26" spans="1:14" ht="15.75" x14ac:dyDescent="0.25">
      <c r="A26" s="60" t="s">
        <v>37</v>
      </c>
      <c r="B26" s="61">
        <v>30</v>
      </c>
      <c r="C26" s="10"/>
      <c r="D26" s="62">
        <f>+D24+D25</f>
        <v>104.94327</v>
      </c>
      <c r="E26" s="63">
        <f>++E24+E25</f>
        <v>90.766220000000004</v>
      </c>
      <c r="F26" s="10"/>
      <c r="G26" s="62">
        <f>+G24+G25</f>
        <v>0</v>
      </c>
      <c r="H26" s="63">
        <f>++H24+H25</f>
        <v>0</v>
      </c>
      <c r="I26" s="10"/>
      <c r="J26" s="62">
        <f>+J24+J25</f>
        <v>0</v>
      </c>
      <c r="K26" s="63">
        <f>++K24+K25</f>
        <v>0</v>
      </c>
      <c r="L26" s="10"/>
      <c r="M26" s="62">
        <f>+M24+M25</f>
        <v>104.94327</v>
      </c>
      <c r="N26" s="63">
        <f>++N24+N25</f>
        <v>90.766220000000004</v>
      </c>
    </row>
    <row r="27" spans="1:14" ht="6" customHeight="1" x14ac:dyDescent="0.25">
      <c r="A27" s="47"/>
      <c r="B27" s="48"/>
      <c r="C27" s="10"/>
      <c r="D27" s="64"/>
      <c r="E27" s="65"/>
      <c r="F27" s="10"/>
      <c r="G27" s="64"/>
      <c r="H27" s="65"/>
      <c r="I27" s="10"/>
      <c r="J27" s="64"/>
      <c r="K27" s="65"/>
      <c r="L27" s="10"/>
      <c r="M27" s="64"/>
      <c r="N27" s="65"/>
    </row>
    <row r="28" spans="1:14" ht="19.5" thickBot="1" x14ac:dyDescent="0.35">
      <c r="A28" s="66" t="s">
        <v>38</v>
      </c>
      <c r="B28" s="67">
        <v>100</v>
      </c>
      <c r="C28" s="10"/>
      <c r="D28" s="68">
        <f>++D20+D22+D26</f>
        <v>28159.188299999998</v>
      </c>
      <c r="E28" s="69">
        <f>++E20+E22+E26</f>
        <v>27721.665220000003</v>
      </c>
      <c r="F28" s="10"/>
      <c r="G28" s="68">
        <f>++G20+G22+G26</f>
        <v>0</v>
      </c>
      <c r="H28" s="69">
        <f>++H20+H22+H26</f>
        <v>0</v>
      </c>
      <c r="I28" s="10"/>
      <c r="J28" s="68">
        <f>++J20+J22+J26</f>
        <v>386.21096999999997</v>
      </c>
      <c r="K28" s="69">
        <f>++K20+K22+K26</f>
        <v>111.60115999999999</v>
      </c>
      <c r="L28" s="10"/>
      <c r="M28" s="68">
        <f>++M20+M22+M26</f>
        <v>28545.399269999994</v>
      </c>
      <c r="N28" s="69">
        <f>++N20+N22+N26</f>
        <v>27833.266380000001</v>
      </c>
    </row>
    <row r="29" spans="1:14" ht="15.75" x14ac:dyDescent="0.25">
      <c r="A29" s="43" t="s">
        <v>39</v>
      </c>
      <c r="B29" s="44"/>
      <c r="C29" s="10"/>
      <c r="D29" s="45"/>
      <c r="E29" s="46"/>
      <c r="F29" s="10"/>
      <c r="G29" s="45"/>
      <c r="H29" s="46"/>
      <c r="I29" s="10"/>
      <c r="J29" s="45"/>
      <c r="K29" s="46"/>
      <c r="L29" s="10"/>
      <c r="M29" s="45"/>
      <c r="N29" s="46"/>
    </row>
    <row r="30" spans="1:14" ht="15.75" x14ac:dyDescent="0.25">
      <c r="A30" s="47" t="s">
        <v>40</v>
      </c>
      <c r="B30" s="48"/>
      <c r="C30" s="10"/>
      <c r="D30" s="49" t="s">
        <v>12</v>
      </c>
      <c r="E30" s="50" t="s">
        <v>12</v>
      </c>
      <c r="F30" s="10"/>
      <c r="G30" s="49" t="s">
        <v>12</v>
      </c>
      <c r="H30" s="50" t="s">
        <v>12</v>
      </c>
      <c r="I30" s="10"/>
      <c r="J30" s="49" t="s">
        <v>12</v>
      </c>
      <c r="K30" s="50" t="s">
        <v>12</v>
      </c>
      <c r="L30" s="10"/>
      <c r="M30" s="49" t="s">
        <v>12</v>
      </c>
      <c r="N30" s="50" t="s">
        <v>12</v>
      </c>
    </row>
    <row r="31" spans="1:14" ht="15.75" x14ac:dyDescent="0.25">
      <c r="A31" s="51" t="s">
        <v>41</v>
      </c>
      <c r="B31" s="52">
        <v>51</v>
      </c>
      <c r="C31" s="10"/>
      <c r="D31" s="53">
        <v>0</v>
      </c>
      <c r="E31" s="54">
        <v>0</v>
      </c>
      <c r="F31" s="10"/>
      <c r="G31" s="53">
        <v>0</v>
      </c>
      <c r="H31" s="54">
        <v>0</v>
      </c>
      <c r="I31" s="10"/>
      <c r="J31" s="53">
        <v>0</v>
      </c>
      <c r="K31" s="54">
        <v>0</v>
      </c>
      <c r="L31" s="10"/>
      <c r="M31" s="53">
        <f t="shared" ref="M31:M33" si="4">+D31+G31+J31</f>
        <v>0</v>
      </c>
      <c r="N31" s="54">
        <f t="shared" ref="N31:N33" si="5">+E31+H31+K31</f>
        <v>0</v>
      </c>
    </row>
    <row r="32" spans="1:14" ht="15.75" x14ac:dyDescent="0.25">
      <c r="A32" s="51" t="s">
        <v>42</v>
      </c>
      <c r="B32" s="52">
        <v>52</v>
      </c>
      <c r="C32" s="10"/>
      <c r="D32" s="53">
        <v>0</v>
      </c>
      <c r="E32" s="54">
        <v>0</v>
      </c>
      <c r="F32" s="10"/>
      <c r="G32" s="53">
        <v>0</v>
      </c>
      <c r="H32" s="54">
        <v>0</v>
      </c>
      <c r="I32" s="10"/>
      <c r="J32" s="53">
        <v>0</v>
      </c>
      <c r="K32" s="54">
        <v>0</v>
      </c>
      <c r="L32" s="10"/>
      <c r="M32" s="53">
        <f t="shared" si="4"/>
        <v>0</v>
      </c>
      <c r="N32" s="54">
        <f t="shared" si="5"/>
        <v>0</v>
      </c>
    </row>
    <row r="33" spans="1:14" ht="15.75" x14ac:dyDescent="0.25">
      <c r="A33" s="56" t="s">
        <v>43</v>
      </c>
      <c r="B33" s="57">
        <v>53</v>
      </c>
      <c r="C33" s="10"/>
      <c r="D33" s="58">
        <v>0</v>
      </c>
      <c r="E33" s="59">
        <v>0</v>
      </c>
      <c r="F33" s="10"/>
      <c r="G33" s="58">
        <v>0</v>
      </c>
      <c r="H33" s="59">
        <v>0</v>
      </c>
      <c r="I33" s="10"/>
      <c r="J33" s="58">
        <v>0</v>
      </c>
      <c r="K33" s="59">
        <v>0</v>
      </c>
      <c r="L33" s="10"/>
      <c r="M33" s="58">
        <f t="shared" si="4"/>
        <v>0</v>
      </c>
      <c r="N33" s="59">
        <f t="shared" si="5"/>
        <v>0</v>
      </c>
    </row>
    <row r="34" spans="1:14" ht="15.75" x14ac:dyDescent="0.25">
      <c r="A34" s="60" t="s">
        <v>32</v>
      </c>
      <c r="B34" s="61">
        <v>50</v>
      </c>
      <c r="C34" s="10"/>
      <c r="D34" s="62">
        <f>+D31+D32+D33</f>
        <v>0</v>
      </c>
      <c r="E34" s="63">
        <f>+E31+E32+E33</f>
        <v>0</v>
      </c>
      <c r="F34" s="10"/>
      <c r="G34" s="62">
        <f>+G31+G32+G33</f>
        <v>0</v>
      </c>
      <c r="H34" s="63">
        <f>+H31+H32+H33</f>
        <v>0</v>
      </c>
      <c r="I34" s="10"/>
      <c r="J34" s="62">
        <f>+J31+J32+J33</f>
        <v>0</v>
      </c>
      <c r="K34" s="63">
        <f>+K31+K32+K33</f>
        <v>0</v>
      </c>
      <c r="L34" s="10"/>
      <c r="M34" s="62">
        <f>+M31+M32+M33</f>
        <v>0</v>
      </c>
      <c r="N34" s="63">
        <f>+N31+N32+N33</f>
        <v>0</v>
      </c>
    </row>
    <row r="35" spans="1:14" ht="15.75" x14ac:dyDescent="0.25">
      <c r="A35" s="47" t="s">
        <v>44</v>
      </c>
      <c r="B35" s="48"/>
      <c r="C35" s="10"/>
      <c r="D35" s="49" t="s">
        <v>12</v>
      </c>
      <c r="E35" s="50" t="s">
        <v>12</v>
      </c>
      <c r="F35" s="10"/>
      <c r="G35" s="49" t="s">
        <v>12</v>
      </c>
      <c r="H35" s="50" t="s">
        <v>12</v>
      </c>
      <c r="I35" s="10"/>
      <c r="J35" s="49" t="s">
        <v>12</v>
      </c>
      <c r="K35" s="50" t="s">
        <v>12</v>
      </c>
      <c r="L35" s="10"/>
      <c r="M35" s="49" t="s">
        <v>12</v>
      </c>
      <c r="N35" s="50" t="s">
        <v>12</v>
      </c>
    </row>
    <row r="36" spans="1:14" ht="15.75" x14ac:dyDescent="0.25">
      <c r="A36" s="51" t="s">
        <v>45</v>
      </c>
      <c r="B36" s="52">
        <v>61</v>
      </c>
      <c r="C36" s="10"/>
      <c r="D36" s="53">
        <v>180.68600000000001</v>
      </c>
      <c r="E36" s="54">
        <v>224.40600000000001</v>
      </c>
      <c r="F36" s="10"/>
      <c r="G36" s="53">
        <v>0</v>
      </c>
      <c r="H36" s="54">
        <v>0</v>
      </c>
      <c r="I36" s="10"/>
      <c r="J36" s="53">
        <v>0</v>
      </c>
      <c r="K36" s="54">
        <v>0</v>
      </c>
      <c r="L36" s="10"/>
      <c r="M36" s="53">
        <f t="shared" ref="M36:M37" si="6">+D36+G36+J36</f>
        <v>180.68600000000001</v>
      </c>
      <c r="N36" s="54">
        <f t="shared" ref="N36:N37" si="7">+E36+H36+K36</f>
        <v>224.40600000000001</v>
      </c>
    </row>
    <row r="37" spans="1:14" ht="15.75" x14ac:dyDescent="0.25">
      <c r="A37" s="56" t="s">
        <v>46</v>
      </c>
      <c r="B37" s="57">
        <v>62</v>
      </c>
      <c r="C37" s="10"/>
      <c r="D37" s="58">
        <v>24038.407350000001</v>
      </c>
      <c r="E37" s="59">
        <v>27732.476790000001</v>
      </c>
      <c r="F37" s="10"/>
      <c r="G37" s="58">
        <v>0</v>
      </c>
      <c r="H37" s="59">
        <v>0</v>
      </c>
      <c r="I37" s="10"/>
      <c r="J37" s="58">
        <v>0</v>
      </c>
      <c r="K37" s="59">
        <v>0</v>
      </c>
      <c r="L37" s="10"/>
      <c r="M37" s="58">
        <f t="shared" si="6"/>
        <v>24038.407350000001</v>
      </c>
      <c r="N37" s="59">
        <f t="shared" si="7"/>
        <v>27732.476790000001</v>
      </c>
    </row>
    <row r="38" spans="1:14" ht="15.75" x14ac:dyDescent="0.25">
      <c r="A38" s="60" t="s">
        <v>47</v>
      </c>
      <c r="B38" s="61">
        <v>60</v>
      </c>
      <c r="C38" s="10"/>
      <c r="D38" s="62">
        <f>+D36+D37</f>
        <v>24219.093350000003</v>
      </c>
      <c r="E38" s="63">
        <f>+E36+E37</f>
        <v>27956.88279</v>
      </c>
      <c r="F38" s="10"/>
      <c r="G38" s="62">
        <f>+G36+G37</f>
        <v>0</v>
      </c>
      <c r="H38" s="63">
        <f>+H36+H37</f>
        <v>0</v>
      </c>
      <c r="I38" s="10"/>
      <c r="J38" s="62">
        <f>+J36+J37</f>
        <v>0</v>
      </c>
      <c r="K38" s="63">
        <f>+K36+K37</f>
        <v>0</v>
      </c>
      <c r="L38" s="10"/>
      <c r="M38" s="62">
        <f>+M36+M37</f>
        <v>24219.093350000003</v>
      </c>
      <c r="N38" s="63">
        <f>+N36+N37</f>
        <v>27956.88279</v>
      </c>
    </row>
    <row r="39" spans="1:14" ht="15.75" x14ac:dyDescent="0.25">
      <c r="A39" s="47" t="s">
        <v>48</v>
      </c>
      <c r="B39" s="48"/>
      <c r="C39" s="10"/>
      <c r="D39" s="49" t="s">
        <v>12</v>
      </c>
      <c r="E39" s="50" t="s">
        <v>12</v>
      </c>
      <c r="F39" s="10"/>
      <c r="G39" s="49" t="s">
        <v>12</v>
      </c>
      <c r="H39" s="50" t="s">
        <v>12</v>
      </c>
      <c r="I39" s="10"/>
      <c r="J39" s="49" t="s">
        <v>12</v>
      </c>
      <c r="K39" s="50" t="s">
        <v>12</v>
      </c>
      <c r="L39" s="10"/>
      <c r="M39" s="49" t="s">
        <v>12</v>
      </c>
      <c r="N39" s="50" t="s">
        <v>12</v>
      </c>
    </row>
    <row r="40" spans="1:14" ht="15.75" x14ac:dyDescent="0.25">
      <c r="A40" s="70" t="s">
        <v>49</v>
      </c>
      <c r="B40" s="71">
        <v>71</v>
      </c>
      <c r="C40" s="10"/>
      <c r="D40" s="53">
        <v>138.25</v>
      </c>
      <c r="E40" s="54">
        <v>229.25</v>
      </c>
      <c r="F40" s="10"/>
      <c r="G40" s="53">
        <v>0</v>
      </c>
      <c r="H40" s="54">
        <v>0</v>
      </c>
      <c r="I40" s="10"/>
      <c r="J40" s="53">
        <v>0</v>
      </c>
      <c r="K40" s="54">
        <v>0</v>
      </c>
      <c r="L40" s="10"/>
      <c r="M40" s="53">
        <f t="shared" ref="M40:M45" si="8">+D40+G40+J40</f>
        <v>138.25</v>
      </c>
      <c r="N40" s="54">
        <f t="shared" ref="N40:N45" si="9">+E40+H40+K40</f>
        <v>229.25</v>
      </c>
    </row>
    <row r="41" spans="1:14" ht="15.75" x14ac:dyDescent="0.25">
      <c r="A41" s="70" t="s">
        <v>50</v>
      </c>
      <c r="B41" s="71">
        <v>72</v>
      </c>
      <c r="C41" s="10"/>
      <c r="D41" s="53">
        <v>0.87829000000000002</v>
      </c>
      <c r="E41" s="54">
        <v>1.0964800000000001</v>
      </c>
      <c r="F41" s="10"/>
      <c r="G41" s="53">
        <v>0</v>
      </c>
      <c r="H41" s="54">
        <v>0</v>
      </c>
      <c r="I41" s="10"/>
      <c r="J41" s="53">
        <v>0</v>
      </c>
      <c r="K41" s="54">
        <v>0</v>
      </c>
      <c r="L41" s="10"/>
      <c r="M41" s="53">
        <f t="shared" si="8"/>
        <v>0.87829000000000002</v>
      </c>
      <c r="N41" s="54">
        <f t="shared" si="9"/>
        <v>1.0964800000000001</v>
      </c>
    </row>
    <row r="42" spans="1:14" ht="15.75" x14ac:dyDescent="0.25">
      <c r="A42" s="70" t="s">
        <v>51</v>
      </c>
      <c r="B42" s="71">
        <v>73</v>
      </c>
      <c r="C42" s="10"/>
      <c r="D42" s="53">
        <v>723.22702000000004</v>
      </c>
      <c r="E42" s="54">
        <v>323.22641999999996</v>
      </c>
      <c r="F42" s="10"/>
      <c r="G42" s="53">
        <v>0</v>
      </c>
      <c r="H42" s="54">
        <v>0</v>
      </c>
      <c r="I42" s="10"/>
      <c r="J42" s="53">
        <v>0</v>
      </c>
      <c r="K42" s="54">
        <v>0</v>
      </c>
      <c r="L42" s="10"/>
      <c r="M42" s="53">
        <f t="shared" si="8"/>
        <v>723.22702000000004</v>
      </c>
      <c r="N42" s="54">
        <f t="shared" si="9"/>
        <v>323.22641999999996</v>
      </c>
    </row>
    <row r="43" spans="1:14" ht="15.75" x14ac:dyDescent="0.25">
      <c r="A43" s="70" t="s">
        <v>52</v>
      </c>
      <c r="B43" s="71">
        <v>74</v>
      </c>
      <c r="C43" s="10"/>
      <c r="D43" s="53">
        <v>0</v>
      </c>
      <c r="E43" s="54">
        <v>0</v>
      </c>
      <c r="F43" s="10"/>
      <c r="G43" s="53">
        <v>0</v>
      </c>
      <c r="H43" s="54">
        <v>0</v>
      </c>
      <c r="I43" s="10"/>
      <c r="J43" s="53">
        <v>0</v>
      </c>
      <c r="K43" s="54">
        <v>0</v>
      </c>
      <c r="L43" s="10"/>
      <c r="M43" s="53">
        <f t="shared" si="8"/>
        <v>0</v>
      </c>
      <c r="N43" s="54">
        <f t="shared" si="9"/>
        <v>0</v>
      </c>
    </row>
    <row r="44" spans="1:14" ht="15.75" x14ac:dyDescent="0.25">
      <c r="A44" s="72" t="s">
        <v>53</v>
      </c>
      <c r="B44" s="71">
        <v>75</v>
      </c>
      <c r="C44" s="10"/>
      <c r="D44" s="53">
        <v>0</v>
      </c>
      <c r="E44" s="54">
        <v>0</v>
      </c>
      <c r="F44" s="10"/>
      <c r="G44" s="53">
        <v>0</v>
      </c>
      <c r="H44" s="54">
        <v>0</v>
      </c>
      <c r="I44" s="10"/>
      <c r="J44" s="53">
        <v>0</v>
      </c>
      <c r="K44" s="54">
        <v>0</v>
      </c>
      <c r="L44" s="10"/>
      <c r="M44" s="53">
        <f t="shared" si="8"/>
        <v>0</v>
      </c>
      <c r="N44" s="54">
        <f t="shared" si="9"/>
        <v>0</v>
      </c>
    </row>
    <row r="45" spans="1:14" ht="15.75" x14ac:dyDescent="0.25">
      <c r="A45" s="70" t="s">
        <v>54</v>
      </c>
      <c r="B45" s="71">
        <v>76</v>
      </c>
      <c r="C45" s="10"/>
      <c r="D45" s="58">
        <v>58253.883419999998</v>
      </c>
      <c r="E45" s="59">
        <v>57220.864799999996</v>
      </c>
      <c r="F45" s="10"/>
      <c r="G45" s="58">
        <v>1121773.9073699999</v>
      </c>
      <c r="H45" s="59">
        <v>1007355</v>
      </c>
      <c r="I45" s="10"/>
      <c r="J45" s="58">
        <v>0</v>
      </c>
      <c r="K45" s="59">
        <v>0</v>
      </c>
      <c r="L45" s="10"/>
      <c r="M45" s="58">
        <f t="shared" si="8"/>
        <v>1180027.79079</v>
      </c>
      <c r="N45" s="59">
        <f t="shared" si="9"/>
        <v>1064575.8648000001</v>
      </c>
    </row>
    <row r="46" spans="1:14" ht="15.75" x14ac:dyDescent="0.25">
      <c r="A46" s="60" t="s">
        <v>37</v>
      </c>
      <c r="B46" s="61">
        <v>70</v>
      </c>
      <c r="C46" s="10"/>
      <c r="D46" s="62">
        <f>+D40+D41+D42+D43+D44+D45</f>
        <v>59116.238729999997</v>
      </c>
      <c r="E46" s="63">
        <f>+E40+E41+E42+E43+E44+E45</f>
        <v>57774.437699999995</v>
      </c>
      <c r="F46" s="10"/>
      <c r="G46" s="62">
        <f>+G40+G41+G42+G43+G44+G45</f>
        <v>1121773.9073699999</v>
      </c>
      <c r="H46" s="63">
        <f>+H40+H41+H42+H43+H44+H45</f>
        <v>1007355</v>
      </c>
      <c r="I46" s="10"/>
      <c r="J46" s="62">
        <f>+J40+J41+J42+J43+J44+J45</f>
        <v>0</v>
      </c>
      <c r="K46" s="63">
        <f>+K40+K41+K42+K43+K44+K45</f>
        <v>0</v>
      </c>
      <c r="L46" s="10"/>
      <c r="M46" s="62">
        <f>+M40+M41+M42+M43+M44+M45</f>
        <v>1180890.1461</v>
      </c>
      <c r="N46" s="63">
        <f>+N40+N41+N42+N43+N44+N45</f>
        <v>1065129.4377000001</v>
      </c>
    </row>
    <row r="47" spans="1:14" ht="15.75" x14ac:dyDescent="0.25">
      <c r="A47" s="47" t="s">
        <v>55</v>
      </c>
      <c r="B47" s="48"/>
      <c r="C47" s="10"/>
      <c r="D47" s="49" t="s">
        <v>12</v>
      </c>
      <c r="E47" s="50" t="s">
        <v>12</v>
      </c>
      <c r="F47" s="10"/>
      <c r="G47" s="49" t="s">
        <v>12</v>
      </c>
      <c r="H47" s="50" t="s">
        <v>12</v>
      </c>
      <c r="I47" s="10"/>
      <c r="J47" s="49" t="s">
        <v>12</v>
      </c>
      <c r="K47" s="50" t="s">
        <v>12</v>
      </c>
      <c r="L47" s="10"/>
      <c r="M47" s="49" t="s">
        <v>12</v>
      </c>
      <c r="N47" s="50" t="s">
        <v>12</v>
      </c>
    </row>
    <row r="48" spans="1:14" ht="15.75" x14ac:dyDescent="0.25">
      <c r="A48" s="51" t="s">
        <v>56</v>
      </c>
      <c r="B48" s="52">
        <v>81</v>
      </c>
      <c r="C48" s="10"/>
      <c r="D48" s="53">
        <v>0</v>
      </c>
      <c r="E48" s="54">
        <v>0</v>
      </c>
      <c r="F48" s="10"/>
      <c r="G48" s="53">
        <v>0</v>
      </c>
      <c r="H48" s="54">
        <v>0</v>
      </c>
      <c r="I48" s="10"/>
      <c r="J48" s="53">
        <v>0</v>
      </c>
      <c r="K48" s="54">
        <v>0</v>
      </c>
      <c r="L48" s="10"/>
      <c r="M48" s="53">
        <f t="shared" ref="M48:M49" si="10">+D48+G48+J48</f>
        <v>0</v>
      </c>
      <c r="N48" s="54">
        <f t="shared" ref="N48:N49" si="11">+E48+H48+K48</f>
        <v>0</v>
      </c>
    </row>
    <row r="49" spans="1:14" ht="15.75" x14ac:dyDescent="0.25">
      <c r="A49" s="56" t="s">
        <v>57</v>
      </c>
      <c r="B49" s="57">
        <v>82</v>
      </c>
      <c r="C49" s="10"/>
      <c r="D49" s="58">
        <v>58.895940000000003</v>
      </c>
      <c r="E49" s="59">
        <v>58.895940000000003</v>
      </c>
      <c r="F49" s="10"/>
      <c r="G49" s="58">
        <v>0</v>
      </c>
      <c r="H49" s="59">
        <v>0</v>
      </c>
      <c r="I49" s="10"/>
      <c r="J49" s="58">
        <v>442.00779</v>
      </c>
      <c r="K49" s="59">
        <f>19+314</f>
        <v>333</v>
      </c>
      <c r="L49" s="10"/>
      <c r="M49" s="58">
        <f t="shared" si="10"/>
        <v>500.90373</v>
      </c>
      <c r="N49" s="59">
        <f t="shared" si="11"/>
        <v>391.89594</v>
      </c>
    </row>
    <row r="50" spans="1:14" ht="15.75" x14ac:dyDescent="0.25">
      <c r="A50" s="60" t="s">
        <v>58</v>
      </c>
      <c r="B50" s="61">
        <v>80</v>
      </c>
      <c r="C50" s="10"/>
      <c r="D50" s="62">
        <f>+D48+D49</f>
        <v>58.895940000000003</v>
      </c>
      <c r="E50" s="63">
        <f>+E48+E49</f>
        <v>58.895940000000003</v>
      </c>
      <c r="F50" s="10"/>
      <c r="G50" s="62">
        <f>+G48+G49</f>
        <v>0</v>
      </c>
      <c r="H50" s="63">
        <f>+H48+H49</f>
        <v>0</v>
      </c>
      <c r="I50" s="10"/>
      <c r="J50" s="62">
        <f>+J48+J49</f>
        <v>442.00779</v>
      </c>
      <c r="K50" s="63">
        <f>+K48+K49</f>
        <v>333</v>
      </c>
      <c r="L50" s="10"/>
      <c r="M50" s="62">
        <f>+M48+M49</f>
        <v>500.90373</v>
      </c>
      <c r="N50" s="63">
        <f>+N48+N49</f>
        <v>391.89594</v>
      </c>
    </row>
    <row r="51" spans="1:14" ht="3" customHeight="1" x14ac:dyDescent="0.25">
      <c r="A51" s="47"/>
      <c r="B51" s="48"/>
      <c r="C51" s="10"/>
      <c r="D51" s="64"/>
      <c r="E51" s="65"/>
      <c r="F51" s="10"/>
      <c r="G51" s="64"/>
      <c r="H51" s="65"/>
      <c r="I51" s="10"/>
      <c r="J51" s="64"/>
      <c r="K51" s="65"/>
      <c r="L51" s="10"/>
      <c r="M51" s="64"/>
      <c r="N51" s="65"/>
    </row>
    <row r="52" spans="1:14" ht="19.5" thickBot="1" x14ac:dyDescent="0.35">
      <c r="A52" s="66" t="s">
        <v>59</v>
      </c>
      <c r="B52" s="67">
        <v>200</v>
      </c>
      <c r="C52" s="10"/>
      <c r="D52" s="68">
        <f>+D34+D38+D46+D50</f>
        <v>83394.228019999995</v>
      </c>
      <c r="E52" s="69">
        <f>+E34+E38+E46+E50</f>
        <v>85790.21643</v>
      </c>
      <c r="F52" s="10"/>
      <c r="G52" s="68">
        <f>+G34+G38+G46+G50</f>
        <v>1121773.9073699999</v>
      </c>
      <c r="H52" s="69">
        <f>+H34+H38+H46+H50</f>
        <v>1007355</v>
      </c>
      <c r="I52" s="10"/>
      <c r="J52" s="68">
        <f>+J34+J38+J46+J50</f>
        <v>442.00779</v>
      </c>
      <c r="K52" s="69">
        <f>+K34+K38+K46+K50</f>
        <v>333</v>
      </c>
      <c r="L52" s="10"/>
      <c r="M52" s="68">
        <f>+M34+M38+M46+M50</f>
        <v>1205610.1431799999</v>
      </c>
      <c r="N52" s="69">
        <f>+N34+N38+N46+N50</f>
        <v>1093478.21643</v>
      </c>
    </row>
    <row r="53" spans="1:14" ht="4.5" customHeight="1" x14ac:dyDescent="0.25">
      <c r="A53" s="47"/>
      <c r="B53" s="48"/>
      <c r="C53" s="10"/>
      <c r="D53" s="73"/>
      <c r="E53" s="65"/>
      <c r="F53" s="10"/>
      <c r="G53" s="73"/>
      <c r="H53" s="65"/>
      <c r="I53" s="10"/>
      <c r="J53" s="73"/>
      <c r="K53" s="65"/>
      <c r="L53" s="10"/>
      <c r="M53" s="73"/>
      <c r="N53" s="65"/>
    </row>
    <row r="54" spans="1:14" ht="19.7" customHeight="1" thickBot="1" x14ac:dyDescent="0.35">
      <c r="A54" s="74" t="s">
        <v>60</v>
      </c>
      <c r="B54" s="75">
        <v>300</v>
      </c>
      <c r="C54" s="10"/>
      <c r="D54" s="76">
        <f>+ROUND(+D28+D52,0)</f>
        <v>111553</v>
      </c>
      <c r="E54" s="77">
        <f>+ROUND(+E28+E52,0)</f>
        <v>113512</v>
      </c>
      <c r="F54" s="10"/>
      <c r="G54" s="76">
        <f>+ROUND(+G28+G52,0)</f>
        <v>1121774</v>
      </c>
      <c r="H54" s="77">
        <f>+ROUND(+H28+H52,0)</f>
        <v>1007355</v>
      </c>
      <c r="I54" s="10"/>
      <c r="J54" s="76">
        <f>+ROUND(+J28+J52,0)</f>
        <v>828</v>
      </c>
      <c r="K54" s="77">
        <f>+ROUND(+K28+K52,0)</f>
        <v>445</v>
      </c>
      <c r="L54" s="10"/>
      <c r="M54" s="76">
        <f>+ROUND(+M28+M52,0)</f>
        <v>1234156</v>
      </c>
      <c r="N54" s="77">
        <f>+ROUND(+N28+N52,0)</f>
        <v>1121311</v>
      </c>
    </row>
    <row r="55" spans="1:14" ht="17.25" customHeight="1" thickTop="1" x14ac:dyDescent="0.3">
      <c r="A55" s="78"/>
      <c r="B55" s="79"/>
      <c r="C55" s="80"/>
      <c r="D55" s="81"/>
      <c r="E55" s="80"/>
      <c r="F55" s="80"/>
      <c r="G55" s="81"/>
      <c r="H55" s="80"/>
      <c r="I55" s="80"/>
      <c r="J55" s="81"/>
      <c r="K55" s="80"/>
      <c r="L55" s="80"/>
      <c r="M55" s="81"/>
      <c r="N55" s="80"/>
    </row>
    <row r="56" spans="1:14" ht="12.75" customHeight="1" x14ac:dyDescent="0.3">
      <c r="A56" s="82"/>
      <c r="B56" s="83"/>
      <c r="C56" s="10"/>
      <c r="D56" s="84" t="str">
        <f>+IF(+OR(D55&lt;0),"НЕРАВНЕНИЕ !"," ")</f>
        <v xml:space="preserve"> </v>
      </c>
      <c r="E56" s="84" t="str">
        <f>+IF(+OR(E55&lt;0),"НЕРАВНЕНИЕ !"," ")</f>
        <v xml:space="preserve"> </v>
      </c>
      <c r="F56" s="10"/>
      <c r="G56" s="84" t="str">
        <f>+IF(+OR(G55&lt;0),"НЕРАВНЕНИЕ !"," ")</f>
        <v xml:space="preserve"> </v>
      </c>
      <c r="H56" s="84" t="str">
        <f>+IF(+OR(H55&lt;0),"НЕРАВНЕНИЕ !"," ")</f>
        <v xml:space="preserve"> </v>
      </c>
      <c r="I56" s="10"/>
      <c r="J56" s="84" t="str">
        <f>+IF(+OR(J55&lt;0),"НЕРАВНЕНИЕ !"," ")</f>
        <v xml:space="preserve"> </v>
      </c>
      <c r="K56" s="84" t="str">
        <f>+IF(+OR(K55&lt;0),"НЕРАВНЕНИЕ !"," ")</f>
        <v xml:space="preserve"> </v>
      </c>
      <c r="L56" s="10"/>
      <c r="M56" s="84" t="str">
        <f>+IF(+OR(M55&lt;0),"НЕРАВНЕНИЕ !"," ")</f>
        <v xml:space="preserve"> </v>
      </c>
      <c r="N56" s="84" t="str">
        <f>+IF(+OR(N55&lt;0),"НЕРАВНЕНИЕ !"," ")</f>
        <v xml:space="preserve"> </v>
      </c>
    </row>
    <row r="57" spans="1:14" ht="19.5" thickBot="1" x14ac:dyDescent="0.35">
      <c r="A57" s="18" t="s">
        <v>61</v>
      </c>
      <c r="B57" s="8"/>
      <c r="C57" s="10"/>
      <c r="D57" s="8"/>
      <c r="E57" s="8"/>
      <c r="F57" s="10"/>
      <c r="G57" s="8"/>
      <c r="H57" s="8"/>
      <c r="I57" s="10"/>
      <c r="J57" s="8"/>
      <c r="K57" s="8"/>
      <c r="L57" s="10"/>
      <c r="M57" s="85" t="s">
        <v>62</v>
      </c>
      <c r="N57" s="85"/>
    </row>
    <row r="58" spans="1:14" ht="13.5" customHeight="1" thickTop="1" x14ac:dyDescent="0.25">
      <c r="A58" s="86"/>
      <c r="B58" s="227" t="s">
        <v>9</v>
      </c>
      <c r="C58" s="20"/>
      <c r="D58" s="22" t="s">
        <v>63</v>
      </c>
      <c r="E58" s="23"/>
      <c r="F58" s="20"/>
      <c r="G58" s="24" t="s">
        <v>64</v>
      </c>
      <c r="H58" s="25"/>
      <c r="I58" s="20" t="s">
        <v>12</v>
      </c>
      <c r="J58" s="26" t="s">
        <v>13</v>
      </c>
      <c r="K58" s="27"/>
      <c r="L58" s="20"/>
      <c r="M58" s="223" t="s">
        <v>14</v>
      </c>
      <c r="N58" s="224"/>
    </row>
    <row r="59" spans="1:14" ht="13.5" customHeight="1" thickBot="1" x14ac:dyDescent="0.3">
      <c r="A59" s="87" t="s">
        <v>15</v>
      </c>
      <c r="B59" s="228"/>
      <c r="C59" s="20"/>
      <c r="D59" s="88" t="s">
        <v>65</v>
      </c>
      <c r="E59" s="30"/>
      <c r="F59" s="20"/>
      <c r="G59" s="89" t="s">
        <v>66</v>
      </c>
      <c r="H59" s="32"/>
      <c r="I59" s="20"/>
      <c r="J59" s="90" t="s">
        <v>18</v>
      </c>
      <c r="K59" s="34"/>
      <c r="L59" s="20"/>
      <c r="M59" s="225"/>
      <c r="N59" s="226"/>
    </row>
    <row r="60" spans="1:14" ht="30.75" customHeight="1" thickBot="1" x14ac:dyDescent="0.3">
      <c r="A60" s="91">
        <v>0</v>
      </c>
      <c r="B60" s="229"/>
      <c r="C60" s="10"/>
      <c r="D60" s="92" t="s">
        <v>19</v>
      </c>
      <c r="E60" s="93" t="s">
        <v>20</v>
      </c>
      <c r="F60" s="10"/>
      <c r="G60" s="94" t="s">
        <v>19</v>
      </c>
      <c r="H60" s="93" t="s">
        <v>20</v>
      </c>
      <c r="I60" s="10"/>
      <c r="J60" s="94" t="s">
        <v>19</v>
      </c>
      <c r="K60" s="93" t="s">
        <v>20</v>
      </c>
      <c r="L60" s="10"/>
      <c r="M60" s="94" t="s">
        <v>19</v>
      </c>
      <c r="N60" s="93" t="s">
        <v>20</v>
      </c>
    </row>
    <row r="61" spans="1:14" ht="16.5" thickBot="1" x14ac:dyDescent="0.3">
      <c r="A61" s="95" t="s">
        <v>21</v>
      </c>
      <c r="B61" s="96" t="s">
        <v>22</v>
      </c>
      <c r="C61" s="10"/>
      <c r="D61" s="97">
        <v>1</v>
      </c>
      <c r="E61" s="98">
        <v>2</v>
      </c>
      <c r="F61" s="10"/>
      <c r="G61" s="97">
        <v>3</v>
      </c>
      <c r="H61" s="98">
        <v>4</v>
      </c>
      <c r="I61" s="10"/>
      <c r="J61" s="97">
        <v>5</v>
      </c>
      <c r="K61" s="98">
        <v>6</v>
      </c>
      <c r="L61" s="10"/>
      <c r="M61" s="97">
        <v>7</v>
      </c>
      <c r="N61" s="98">
        <v>8</v>
      </c>
    </row>
    <row r="62" spans="1:14" ht="15.75" x14ac:dyDescent="0.25">
      <c r="A62" s="99" t="s">
        <v>67</v>
      </c>
      <c r="B62" s="100"/>
      <c r="C62" s="10"/>
      <c r="D62" s="101"/>
      <c r="E62" s="50"/>
      <c r="F62" s="10"/>
      <c r="G62" s="101"/>
      <c r="H62" s="50"/>
      <c r="I62" s="10"/>
      <c r="J62" s="101"/>
      <c r="K62" s="50"/>
      <c r="L62" s="10"/>
      <c r="M62" s="101"/>
      <c r="N62" s="50"/>
    </row>
    <row r="63" spans="1:14" ht="15.75" x14ac:dyDescent="0.25">
      <c r="A63" s="102" t="s">
        <v>68</v>
      </c>
      <c r="B63" s="103">
        <v>401</v>
      </c>
      <c r="C63" s="10"/>
      <c r="D63" s="104">
        <v>0</v>
      </c>
      <c r="E63" s="105">
        <v>0</v>
      </c>
      <c r="F63" s="10"/>
      <c r="G63" s="53">
        <v>0</v>
      </c>
      <c r="H63" s="54">
        <v>0</v>
      </c>
      <c r="I63" s="10"/>
      <c r="J63" s="53">
        <v>0</v>
      </c>
      <c r="K63" s="54">
        <v>0</v>
      </c>
      <c r="L63" s="10"/>
      <c r="M63" s="53">
        <f t="shared" ref="M63:M65" si="12">+D63+G63+J63</f>
        <v>0</v>
      </c>
      <c r="N63" s="54">
        <f t="shared" ref="N63:N65" si="13">+E63+H63+K63</f>
        <v>0</v>
      </c>
    </row>
    <row r="64" spans="1:14" ht="15.75" x14ac:dyDescent="0.25">
      <c r="A64" s="51" t="s">
        <v>69</v>
      </c>
      <c r="B64" s="106">
        <v>402</v>
      </c>
      <c r="C64" s="10"/>
      <c r="D64" s="53">
        <v>106370.52086</v>
      </c>
      <c r="E64" s="54">
        <v>108185.66256999999</v>
      </c>
      <c r="F64" s="10"/>
      <c r="G64" s="53">
        <f>-104019-2863</f>
        <v>-106882</v>
      </c>
      <c r="H64" s="54">
        <f>-160962-2325</f>
        <v>-163287</v>
      </c>
      <c r="I64" s="10"/>
      <c r="J64" s="53">
        <v>111.60116000000001</v>
      </c>
      <c r="K64" s="54">
        <v>49.82996</v>
      </c>
      <c r="L64" s="10"/>
      <c r="M64" s="53">
        <f t="shared" si="12"/>
        <v>-399.87797999999583</v>
      </c>
      <c r="N64" s="54">
        <f t="shared" si="13"/>
        <v>-55051.507470000011</v>
      </c>
    </row>
    <row r="65" spans="1:14" ht="15.75" x14ac:dyDescent="0.25">
      <c r="A65" s="56" t="s">
        <v>70</v>
      </c>
      <c r="B65" s="107">
        <v>403</v>
      </c>
      <c r="C65" s="10"/>
      <c r="D65" s="58">
        <v>-3032.8335899999997</v>
      </c>
      <c r="E65" s="59">
        <v>-1815.1417099999999</v>
      </c>
      <c r="F65" s="10"/>
      <c r="G65" s="58">
        <f>-24046+154</f>
        <v>-23892</v>
      </c>
      <c r="H65" s="59">
        <f>56943-538</f>
        <v>56405</v>
      </c>
      <c r="I65" s="10"/>
      <c r="J65" s="58">
        <v>274.60980999999998</v>
      </c>
      <c r="K65" s="59">
        <v>61.7712</v>
      </c>
      <c r="L65" s="10"/>
      <c r="M65" s="58">
        <f t="shared" si="12"/>
        <v>-26650.223779999997</v>
      </c>
      <c r="N65" s="59">
        <f t="shared" si="13"/>
        <v>54651.629490000007</v>
      </c>
    </row>
    <row r="66" spans="1:14" ht="19.5" thickBot="1" x14ac:dyDescent="0.35">
      <c r="A66" s="108" t="s">
        <v>71</v>
      </c>
      <c r="B66" s="109">
        <v>400</v>
      </c>
      <c r="C66" s="10"/>
      <c r="D66" s="68">
        <f>+D63+D64+D65</f>
        <v>103337.68727000001</v>
      </c>
      <c r="E66" s="69">
        <f>+E63+E64+E65</f>
        <v>106370.52085999999</v>
      </c>
      <c r="F66" s="10"/>
      <c r="G66" s="68">
        <f>+G63+G64+G65</f>
        <v>-130774</v>
      </c>
      <c r="H66" s="69">
        <f>+H63+H64+H65</f>
        <v>-106882</v>
      </c>
      <c r="I66" s="10"/>
      <c r="J66" s="68">
        <f>+J63+J64+J65</f>
        <v>386.21096999999997</v>
      </c>
      <c r="K66" s="69">
        <f>+K63+K64+K65</f>
        <v>111.60115999999999</v>
      </c>
      <c r="L66" s="10"/>
      <c r="M66" s="68">
        <f>+M63+M64+M65</f>
        <v>-27050.101759999994</v>
      </c>
      <c r="N66" s="69">
        <f>+N63+N64+N65</f>
        <v>-399.87798000000475</v>
      </c>
    </row>
    <row r="67" spans="1:14" ht="15.75" x14ac:dyDescent="0.25">
      <c r="A67" s="110" t="s">
        <v>72</v>
      </c>
      <c r="B67" s="111"/>
      <c r="C67" s="10"/>
      <c r="D67" s="45"/>
      <c r="E67" s="46"/>
      <c r="F67" s="10"/>
      <c r="G67" s="45"/>
      <c r="H67" s="46"/>
      <c r="I67" s="10"/>
      <c r="J67" s="45"/>
      <c r="K67" s="46"/>
      <c r="L67" s="10"/>
      <c r="M67" s="45"/>
      <c r="N67" s="46"/>
    </row>
    <row r="68" spans="1:14" ht="15.75" x14ac:dyDescent="0.25">
      <c r="A68" s="99" t="s">
        <v>73</v>
      </c>
      <c r="B68" s="100"/>
      <c r="C68" s="10"/>
      <c r="D68" s="49" t="s">
        <v>12</v>
      </c>
      <c r="E68" s="50" t="s">
        <v>12</v>
      </c>
      <c r="F68" s="10"/>
      <c r="G68" s="49" t="s">
        <v>12</v>
      </c>
      <c r="H68" s="50" t="s">
        <v>12</v>
      </c>
      <c r="I68" s="10"/>
      <c r="J68" s="49" t="s">
        <v>12</v>
      </c>
      <c r="K68" s="50" t="s">
        <v>12</v>
      </c>
      <c r="L68" s="10"/>
      <c r="M68" s="49" t="s">
        <v>12</v>
      </c>
      <c r="N68" s="50" t="s">
        <v>12</v>
      </c>
    </row>
    <row r="69" spans="1:14" ht="15.75" x14ac:dyDescent="0.25">
      <c r="A69" s="51" t="s">
        <v>74</v>
      </c>
      <c r="B69" s="106">
        <v>511</v>
      </c>
      <c r="C69" s="10"/>
      <c r="D69" s="53">
        <v>0</v>
      </c>
      <c r="E69" s="54">
        <v>0</v>
      </c>
      <c r="F69" s="10"/>
      <c r="G69" s="53">
        <v>0</v>
      </c>
      <c r="H69" s="54">
        <v>0</v>
      </c>
      <c r="I69" s="10"/>
      <c r="J69" s="53">
        <v>0</v>
      </c>
      <c r="K69" s="54">
        <v>0</v>
      </c>
      <c r="L69" s="10"/>
      <c r="M69" s="53">
        <f t="shared" ref="M69:M71" si="14">+D69+G69+J69</f>
        <v>0</v>
      </c>
      <c r="N69" s="54">
        <f t="shared" ref="N69:N71" si="15">+E69+H69+K69</f>
        <v>0</v>
      </c>
    </row>
    <row r="70" spans="1:14" ht="15.75" x14ac:dyDescent="0.25">
      <c r="A70" s="51" t="s">
        <v>75</v>
      </c>
      <c r="B70" s="106">
        <v>512</v>
      </c>
      <c r="C70" s="10"/>
      <c r="D70" s="53">
        <v>0</v>
      </c>
      <c r="E70" s="54">
        <v>0</v>
      </c>
      <c r="F70" s="10"/>
      <c r="G70" s="53">
        <v>0</v>
      </c>
      <c r="H70" s="54">
        <v>0</v>
      </c>
      <c r="I70" s="10"/>
      <c r="J70" s="53">
        <v>0</v>
      </c>
      <c r="K70" s="54">
        <v>0</v>
      </c>
      <c r="L70" s="10"/>
      <c r="M70" s="53">
        <f t="shared" si="14"/>
        <v>0</v>
      </c>
      <c r="N70" s="54">
        <f t="shared" si="15"/>
        <v>0</v>
      </c>
    </row>
    <row r="71" spans="1:14" ht="15.75" x14ac:dyDescent="0.25">
      <c r="A71" s="56" t="s">
        <v>76</v>
      </c>
      <c r="B71" s="107">
        <v>513</v>
      </c>
      <c r="C71" s="10"/>
      <c r="D71" s="58">
        <v>0</v>
      </c>
      <c r="E71" s="59">
        <v>0</v>
      </c>
      <c r="F71" s="10"/>
      <c r="G71" s="58">
        <v>0</v>
      </c>
      <c r="H71" s="59">
        <v>0</v>
      </c>
      <c r="I71" s="10"/>
      <c r="J71" s="58">
        <v>0</v>
      </c>
      <c r="K71" s="59">
        <v>0</v>
      </c>
      <c r="L71" s="10"/>
      <c r="M71" s="58">
        <f t="shared" si="14"/>
        <v>0</v>
      </c>
      <c r="N71" s="59">
        <f t="shared" si="15"/>
        <v>0</v>
      </c>
    </row>
    <row r="72" spans="1:14" ht="15.75" x14ac:dyDescent="0.25">
      <c r="A72" s="60" t="s">
        <v>32</v>
      </c>
      <c r="B72" s="112">
        <v>510</v>
      </c>
      <c r="C72" s="10"/>
      <c r="D72" s="62">
        <f>+D69+D70+D71</f>
        <v>0</v>
      </c>
      <c r="E72" s="63">
        <f>+E69+E70+E71</f>
        <v>0</v>
      </c>
      <c r="F72" s="10"/>
      <c r="G72" s="62">
        <f>+G69+G70+G71</f>
        <v>0</v>
      </c>
      <c r="H72" s="63">
        <f>+H69+H70+H71</f>
        <v>0</v>
      </c>
      <c r="I72" s="10"/>
      <c r="J72" s="62">
        <f>+J69+J70+J71</f>
        <v>0</v>
      </c>
      <c r="K72" s="63">
        <f>+K69+K70+K71</f>
        <v>0</v>
      </c>
      <c r="L72" s="10"/>
      <c r="M72" s="62">
        <f>+M69+M70+M71</f>
        <v>0</v>
      </c>
      <c r="N72" s="63">
        <f>+N69+N70+N71</f>
        <v>0</v>
      </c>
    </row>
    <row r="73" spans="1:14" ht="15.75" x14ac:dyDescent="0.25">
      <c r="A73" s="47" t="s">
        <v>77</v>
      </c>
      <c r="B73" s="113"/>
      <c r="C73" s="10"/>
      <c r="D73" s="49" t="s">
        <v>12</v>
      </c>
      <c r="E73" s="50" t="s">
        <v>12</v>
      </c>
      <c r="F73" s="10"/>
      <c r="G73" s="49" t="s">
        <v>12</v>
      </c>
      <c r="H73" s="50" t="s">
        <v>12</v>
      </c>
      <c r="I73" s="10"/>
      <c r="J73" s="49" t="s">
        <v>12</v>
      </c>
      <c r="K73" s="50" t="s">
        <v>12</v>
      </c>
      <c r="L73" s="10"/>
      <c r="M73" s="49" t="s">
        <v>12</v>
      </c>
      <c r="N73" s="50" t="s">
        <v>12</v>
      </c>
    </row>
    <row r="74" spans="1:14" ht="15.75" x14ac:dyDescent="0.25">
      <c r="A74" s="51" t="s">
        <v>78</v>
      </c>
      <c r="B74" s="106">
        <v>521</v>
      </c>
      <c r="C74" s="10"/>
      <c r="D74" s="53">
        <v>0</v>
      </c>
      <c r="E74" s="54">
        <v>0</v>
      </c>
      <c r="F74" s="10"/>
      <c r="G74" s="53">
        <v>0</v>
      </c>
      <c r="H74" s="54">
        <v>0</v>
      </c>
      <c r="I74" s="10"/>
      <c r="J74" s="53">
        <v>0</v>
      </c>
      <c r="K74" s="54">
        <v>0</v>
      </c>
      <c r="L74" s="10"/>
      <c r="M74" s="53">
        <f t="shared" ref="M74:M82" si="16">+D74+G74+J74</f>
        <v>0</v>
      </c>
      <c r="N74" s="54">
        <f t="shared" ref="N74:N82" si="17">+E74+H74+K74</f>
        <v>0</v>
      </c>
    </row>
    <row r="75" spans="1:14" ht="15.75" x14ac:dyDescent="0.25">
      <c r="A75" s="51" t="s">
        <v>79</v>
      </c>
      <c r="B75" s="106">
        <f t="shared" ref="B75:B82" si="18">1+B74</f>
        <v>522</v>
      </c>
      <c r="C75" s="10"/>
      <c r="D75" s="53">
        <v>1395.4440199999999</v>
      </c>
      <c r="E75" s="54">
        <v>624.84576000000004</v>
      </c>
      <c r="F75" s="10"/>
      <c r="G75" s="53">
        <v>0</v>
      </c>
      <c r="H75" s="54">
        <v>0</v>
      </c>
      <c r="I75" s="10"/>
      <c r="J75" s="53">
        <v>0</v>
      </c>
      <c r="K75" s="54">
        <v>0</v>
      </c>
      <c r="L75" s="10"/>
      <c r="M75" s="53">
        <f t="shared" si="16"/>
        <v>1395.4440199999999</v>
      </c>
      <c r="N75" s="54">
        <f t="shared" si="17"/>
        <v>624.84576000000004</v>
      </c>
    </row>
    <row r="76" spans="1:14" ht="15.75" x14ac:dyDescent="0.25">
      <c r="A76" s="51" t="s">
        <v>80</v>
      </c>
      <c r="B76" s="106">
        <f t="shared" si="18"/>
        <v>523</v>
      </c>
      <c r="C76" s="10"/>
      <c r="D76" s="53">
        <v>0</v>
      </c>
      <c r="E76" s="54">
        <v>0</v>
      </c>
      <c r="F76" s="10"/>
      <c r="G76" s="53">
        <v>0</v>
      </c>
      <c r="H76" s="54">
        <v>0</v>
      </c>
      <c r="I76" s="10"/>
      <c r="J76" s="53">
        <v>0</v>
      </c>
      <c r="K76" s="54">
        <v>0</v>
      </c>
      <c r="L76" s="10"/>
      <c r="M76" s="53">
        <f t="shared" si="16"/>
        <v>0</v>
      </c>
      <c r="N76" s="54">
        <f t="shared" si="17"/>
        <v>0</v>
      </c>
    </row>
    <row r="77" spans="1:14" ht="15.75" x14ac:dyDescent="0.25">
      <c r="A77" s="51" t="s">
        <v>81</v>
      </c>
      <c r="B77" s="106">
        <f t="shared" si="18"/>
        <v>524</v>
      </c>
      <c r="C77" s="10"/>
      <c r="D77" s="53">
        <v>55.356919999999995</v>
      </c>
      <c r="E77" s="54">
        <v>505.27303999999998</v>
      </c>
      <c r="F77" s="10"/>
      <c r="G77" s="53">
        <v>0</v>
      </c>
      <c r="H77" s="54">
        <v>0</v>
      </c>
      <c r="I77" s="10"/>
      <c r="J77" s="53">
        <v>0</v>
      </c>
      <c r="K77" s="54">
        <v>0</v>
      </c>
      <c r="L77" s="10"/>
      <c r="M77" s="53">
        <f t="shared" si="16"/>
        <v>55.356919999999995</v>
      </c>
      <c r="N77" s="54">
        <f t="shared" si="17"/>
        <v>505.27303999999998</v>
      </c>
    </row>
    <row r="78" spans="1:14" ht="15.75" x14ac:dyDescent="0.25">
      <c r="A78" s="51" t="s">
        <v>82</v>
      </c>
      <c r="B78" s="106">
        <f t="shared" si="18"/>
        <v>525</v>
      </c>
      <c r="C78" s="10"/>
      <c r="D78" s="114">
        <v>11.62796</v>
      </c>
      <c r="E78" s="115">
        <v>19.03941</v>
      </c>
      <c r="F78" s="10"/>
      <c r="G78" s="114">
        <v>0</v>
      </c>
      <c r="H78" s="115">
        <v>0</v>
      </c>
      <c r="I78" s="10"/>
      <c r="J78" s="114">
        <v>0</v>
      </c>
      <c r="K78" s="115">
        <v>0</v>
      </c>
      <c r="L78" s="10"/>
      <c r="M78" s="114">
        <f t="shared" si="16"/>
        <v>11.62796</v>
      </c>
      <c r="N78" s="115">
        <f t="shared" si="17"/>
        <v>19.03941</v>
      </c>
    </row>
    <row r="79" spans="1:14" ht="15.75" x14ac:dyDescent="0.25">
      <c r="A79" s="72" t="s">
        <v>83</v>
      </c>
      <c r="B79" s="106">
        <f t="shared" si="18"/>
        <v>526</v>
      </c>
      <c r="C79" s="10"/>
      <c r="D79" s="53">
        <v>0</v>
      </c>
      <c r="E79" s="54">
        <v>0</v>
      </c>
      <c r="F79" s="10"/>
      <c r="G79" s="53">
        <v>0</v>
      </c>
      <c r="H79" s="54">
        <v>0</v>
      </c>
      <c r="I79" s="10"/>
      <c r="J79" s="53">
        <v>0</v>
      </c>
      <c r="K79" s="54">
        <v>0</v>
      </c>
      <c r="L79" s="10"/>
      <c r="M79" s="53">
        <f t="shared" si="16"/>
        <v>0</v>
      </c>
      <c r="N79" s="54">
        <f t="shared" si="17"/>
        <v>0</v>
      </c>
    </row>
    <row r="80" spans="1:14" ht="15.75" x14ac:dyDescent="0.25">
      <c r="A80" s="72" t="s">
        <v>84</v>
      </c>
      <c r="B80" s="106">
        <f t="shared" si="18"/>
        <v>527</v>
      </c>
      <c r="C80" s="10"/>
      <c r="D80" s="53">
        <v>2833.5763900000002</v>
      </c>
      <c r="E80" s="54">
        <v>2271.13652</v>
      </c>
      <c r="F80" s="10"/>
      <c r="G80" s="53">
        <v>2214</v>
      </c>
      <c r="H80" s="54">
        <v>1601</v>
      </c>
      <c r="I80" s="10"/>
      <c r="J80" s="53">
        <v>0</v>
      </c>
      <c r="K80" s="54">
        <v>0</v>
      </c>
      <c r="L80" s="10"/>
      <c r="M80" s="53">
        <f t="shared" si="16"/>
        <v>5047.5763900000002</v>
      </c>
      <c r="N80" s="54">
        <f t="shared" si="17"/>
        <v>3872.13652</v>
      </c>
    </row>
    <row r="81" spans="1:14" ht="15.75" x14ac:dyDescent="0.25">
      <c r="A81" s="72" t="s">
        <v>85</v>
      </c>
      <c r="B81" s="106">
        <f t="shared" si="18"/>
        <v>528</v>
      </c>
      <c r="C81" s="10"/>
      <c r="D81" s="53">
        <v>0</v>
      </c>
      <c r="E81" s="54">
        <v>0</v>
      </c>
      <c r="F81" s="10"/>
      <c r="G81" s="53">
        <v>0</v>
      </c>
      <c r="H81" s="54">
        <v>0</v>
      </c>
      <c r="I81" s="10"/>
      <c r="J81" s="53">
        <v>0</v>
      </c>
      <c r="K81" s="54">
        <v>0</v>
      </c>
      <c r="L81" s="10"/>
      <c r="M81" s="53">
        <f t="shared" si="16"/>
        <v>0</v>
      </c>
      <c r="N81" s="54">
        <f t="shared" si="17"/>
        <v>0</v>
      </c>
    </row>
    <row r="82" spans="1:14" ht="15.75" x14ac:dyDescent="0.25">
      <c r="A82" s="56" t="s">
        <v>86</v>
      </c>
      <c r="B82" s="107">
        <f t="shared" si="18"/>
        <v>529</v>
      </c>
      <c r="C82" s="10"/>
      <c r="D82" s="58">
        <v>28.674160000000001</v>
      </c>
      <c r="E82" s="59">
        <v>49.129539999999999</v>
      </c>
      <c r="F82" s="10"/>
      <c r="G82" s="58">
        <f>1249839+495</f>
        <v>1250334</v>
      </c>
      <c r="H82" s="59">
        <f>1111374+1262</f>
        <v>1112636</v>
      </c>
      <c r="I82" s="10"/>
      <c r="J82" s="58">
        <v>442.00779</v>
      </c>
      <c r="K82" s="59">
        <f>314+19</f>
        <v>333</v>
      </c>
      <c r="L82" s="10"/>
      <c r="M82" s="58">
        <f t="shared" si="16"/>
        <v>1250804.6819499999</v>
      </c>
      <c r="N82" s="59">
        <f t="shared" si="17"/>
        <v>1113018.1295400001</v>
      </c>
    </row>
    <row r="83" spans="1:14" ht="15.75" x14ac:dyDescent="0.25">
      <c r="A83" s="60" t="s">
        <v>47</v>
      </c>
      <c r="B83" s="116">
        <v>520</v>
      </c>
      <c r="C83" s="10"/>
      <c r="D83" s="117">
        <f>+SUM(D74:D82)</f>
        <v>4324.6794499999996</v>
      </c>
      <c r="E83" s="118">
        <f>+SUM(E74:E82)</f>
        <v>3469.42427</v>
      </c>
      <c r="F83" s="10"/>
      <c r="G83" s="117">
        <f>+SUM(G74:G82)</f>
        <v>1252548</v>
      </c>
      <c r="H83" s="118">
        <f>+SUM(H74:H82)</f>
        <v>1114237</v>
      </c>
      <c r="I83" s="10"/>
      <c r="J83" s="117">
        <f>+SUM(J74:J82)</f>
        <v>442.00779</v>
      </c>
      <c r="K83" s="118">
        <f>+SUM(K74:K82)</f>
        <v>333</v>
      </c>
      <c r="L83" s="10"/>
      <c r="M83" s="117">
        <f>+SUM(M74:M82)</f>
        <v>1257314.6872399999</v>
      </c>
      <c r="N83" s="118">
        <f>+SUM(N74:N82)</f>
        <v>1118039.4242700001</v>
      </c>
    </row>
    <row r="84" spans="1:14" ht="15.75" x14ac:dyDescent="0.25">
      <c r="A84" s="119" t="s">
        <v>87</v>
      </c>
      <c r="B84" s="113"/>
      <c r="C84" s="10"/>
      <c r="D84" s="49" t="s">
        <v>12</v>
      </c>
      <c r="E84" s="50" t="s">
        <v>12</v>
      </c>
      <c r="F84" s="10"/>
      <c r="G84" s="49" t="s">
        <v>12</v>
      </c>
      <c r="H84" s="50" t="s">
        <v>12</v>
      </c>
      <c r="I84" s="10"/>
      <c r="J84" s="49" t="s">
        <v>12</v>
      </c>
      <c r="K84" s="50" t="s">
        <v>12</v>
      </c>
      <c r="L84" s="10"/>
      <c r="M84" s="49" t="s">
        <v>12</v>
      </c>
      <c r="N84" s="50" t="s">
        <v>12</v>
      </c>
    </row>
    <row r="85" spans="1:14" ht="15.75" x14ac:dyDescent="0.25">
      <c r="A85" s="72" t="s">
        <v>88</v>
      </c>
      <c r="B85" s="106">
        <v>531</v>
      </c>
      <c r="C85" s="10"/>
      <c r="D85" s="53">
        <v>3891.0496000000003</v>
      </c>
      <c r="E85" s="54">
        <v>3671.9365200000002</v>
      </c>
      <c r="F85" s="10"/>
      <c r="G85" s="53">
        <v>0</v>
      </c>
      <c r="H85" s="54">
        <v>0</v>
      </c>
      <c r="I85" s="10"/>
      <c r="J85" s="53">
        <v>0</v>
      </c>
      <c r="K85" s="54">
        <v>0</v>
      </c>
      <c r="L85" s="10"/>
      <c r="M85" s="53">
        <f t="shared" ref="M85:M86" si="19">+D85+G85+J85</f>
        <v>3891.0496000000003</v>
      </c>
      <c r="N85" s="54">
        <f t="shared" ref="N85:N86" si="20">+E85+H85+K85</f>
        <v>3671.9365200000002</v>
      </c>
    </row>
    <row r="86" spans="1:14" ht="15.75" x14ac:dyDescent="0.25">
      <c r="A86" s="120" t="s">
        <v>89</v>
      </c>
      <c r="B86" s="107">
        <v>532</v>
      </c>
      <c r="C86" s="10"/>
      <c r="D86" s="58">
        <v>0</v>
      </c>
      <c r="E86" s="59">
        <v>0</v>
      </c>
      <c r="F86" s="10"/>
      <c r="G86" s="58">
        <v>0</v>
      </c>
      <c r="H86" s="59">
        <v>0</v>
      </c>
      <c r="I86" s="10"/>
      <c r="J86" s="58">
        <v>0</v>
      </c>
      <c r="K86" s="59">
        <v>0</v>
      </c>
      <c r="L86" s="10"/>
      <c r="M86" s="58">
        <f t="shared" si="19"/>
        <v>0</v>
      </c>
      <c r="N86" s="59">
        <f t="shared" si="20"/>
        <v>0</v>
      </c>
    </row>
    <row r="87" spans="1:14" ht="15.75" x14ac:dyDescent="0.25">
      <c r="A87" s="60" t="s">
        <v>37</v>
      </c>
      <c r="B87" s="112">
        <v>530</v>
      </c>
      <c r="C87" s="10"/>
      <c r="D87" s="62">
        <f>+D85+D86</f>
        <v>3891.0496000000003</v>
      </c>
      <c r="E87" s="63">
        <f>+E85+E86</f>
        <v>3671.9365200000002</v>
      </c>
      <c r="F87" s="10"/>
      <c r="G87" s="62">
        <f>+G85+G86</f>
        <v>0</v>
      </c>
      <c r="H87" s="63">
        <f>+H85+H86</f>
        <v>0</v>
      </c>
      <c r="I87" s="10"/>
      <c r="J87" s="62">
        <f>+J85+J86</f>
        <v>0</v>
      </c>
      <c r="K87" s="63">
        <f>+K85+K86</f>
        <v>0</v>
      </c>
      <c r="L87" s="10"/>
      <c r="M87" s="62">
        <f>+M85+M86</f>
        <v>3891.0496000000003</v>
      </c>
      <c r="N87" s="63">
        <f>+N85+N86</f>
        <v>3671.9365200000002</v>
      </c>
    </row>
    <row r="88" spans="1:14" ht="5.45" customHeight="1" x14ac:dyDescent="0.25">
      <c r="A88" s="47"/>
      <c r="B88" s="113"/>
      <c r="C88" s="10"/>
      <c r="D88" s="64"/>
      <c r="E88" s="65"/>
      <c r="F88" s="10"/>
      <c r="G88" s="64"/>
      <c r="H88" s="65"/>
      <c r="I88" s="10"/>
      <c r="J88" s="64"/>
      <c r="K88" s="65"/>
      <c r="L88" s="10"/>
      <c r="M88" s="64"/>
      <c r="N88" s="65"/>
    </row>
    <row r="89" spans="1:14" ht="19.5" thickBot="1" x14ac:dyDescent="0.35">
      <c r="A89" s="108" t="s">
        <v>90</v>
      </c>
      <c r="B89" s="109">
        <v>500</v>
      </c>
      <c r="C89" s="10"/>
      <c r="D89" s="68">
        <f>+D72+D83+D87</f>
        <v>8215.7290499999999</v>
      </c>
      <c r="E89" s="69">
        <f>+E72+E83+E87</f>
        <v>7141.3607900000006</v>
      </c>
      <c r="F89" s="10"/>
      <c r="G89" s="68">
        <f>+G72+G83+G87</f>
        <v>1252548</v>
      </c>
      <c r="H89" s="69">
        <f>+H72+H83+H87</f>
        <v>1114237</v>
      </c>
      <c r="I89" s="10"/>
      <c r="J89" s="68">
        <f>+J72+J83+J87</f>
        <v>442.00779</v>
      </c>
      <c r="K89" s="69">
        <f>+K72+K83+K87</f>
        <v>333</v>
      </c>
      <c r="L89" s="10"/>
      <c r="M89" s="68">
        <f>+M72+M83+M87</f>
        <v>1261205.7368399999</v>
      </c>
      <c r="N89" s="69">
        <f>+N72+N83+N87</f>
        <v>1121711.3607900001</v>
      </c>
    </row>
    <row r="90" spans="1:14" ht="4.5" customHeight="1" x14ac:dyDescent="0.25">
      <c r="A90" s="47"/>
      <c r="B90" s="113"/>
      <c r="C90" s="10"/>
      <c r="D90" s="64"/>
      <c r="E90" s="65"/>
      <c r="F90" s="10"/>
      <c r="G90" s="64"/>
      <c r="H90" s="65"/>
      <c r="I90" s="10"/>
      <c r="J90" s="64"/>
      <c r="K90" s="65"/>
      <c r="L90" s="10"/>
      <c r="M90" s="64"/>
      <c r="N90" s="65"/>
    </row>
    <row r="91" spans="1:14" ht="19.7" customHeight="1" thickBot="1" x14ac:dyDescent="0.35">
      <c r="A91" s="121" t="s">
        <v>91</v>
      </c>
      <c r="B91" s="122">
        <v>600</v>
      </c>
      <c r="C91" s="10"/>
      <c r="D91" s="123">
        <f>ROUND(+D66+D89,0)</f>
        <v>111553</v>
      </c>
      <c r="E91" s="124">
        <f>ROUND(+E66+E89,0)</f>
        <v>113512</v>
      </c>
      <c r="F91" s="10"/>
      <c r="G91" s="123">
        <f>ROUND(+G66+G89,0)</f>
        <v>1121774</v>
      </c>
      <c r="H91" s="124">
        <f>ROUND(+H66+H89,0)</f>
        <v>1007355</v>
      </c>
      <c r="I91" s="10"/>
      <c r="J91" s="123">
        <f>ROUND(+J66+J89,0)</f>
        <v>828</v>
      </c>
      <c r="K91" s="124">
        <f>ROUND(+K66+K89,0)</f>
        <v>445</v>
      </c>
      <c r="L91" s="10"/>
      <c r="M91" s="123">
        <f>ROUND(+M66+M89,0)</f>
        <v>1234156</v>
      </c>
      <c r="N91" s="124">
        <f>ROUND(+N66+N89,0)</f>
        <v>1121311</v>
      </c>
    </row>
    <row r="92" spans="1:14" ht="13.5" thickTop="1" x14ac:dyDescent="0.2"/>
  </sheetData>
  <mergeCells count="16">
    <mergeCell ref="B7:B9"/>
    <mergeCell ref="M7:N8"/>
    <mergeCell ref="B58:B60"/>
    <mergeCell ref="M58:N59"/>
    <mergeCell ref="A3:D3"/>
    <mergeCell ref="G3:H3"/>
    <mergeCell ref="K3:N3"/>
    <mergeCell ref="B5:G5"/>
    <mergeCell ref="D6:E6"/>
    <mergeCell ref="G6:H6"/>
    <mergeCell ref="M2:N2"/>
    <mergeCell ref="A1:D1"/>
    <mergeCell ref="G1:H1"/>
    <mergeCell ref="A2:D2"/>
    <mergeCell ref="E2:H2"/>
    <mergeCell ref="J2:K2"/>
  </mergeCells>
  <conditionalFormatting sqref="E62 H62 K62 N62 D12:E12 D23:E23 D30:E30 D35:E35 D39:E39 D47:E47 D56:E56 D68:E68 D73:E73 D84:E84 G12:H12 G23:H23 G30:H30 G35:H35 G39:H39 G47:H47 G56:H56 G68:H68 G73:H73 G84:H84 J12:K12 J23:K23 J30:K30 J35:K35 J39:K39 J47:K47 J56:K56 J68:K68 J73:K73 J84:K84 M12:N12 M56:N56">
    <cfRule type="cellIs" dxfId="26" priority="41" stopIfTrue="1" operator="equal">
      <formula>"НЕРАВНЕНИЕ !"</formula>
    </cfRule>
  </conditionalFormatting>
  <conditionalFormatting sqref="D22:E22 D24:E26 D28:E28 D31:E34 D36:E38 D40:E46 D48:E50 D52:E52 D54:E55 D69:E72 D74:E83 D85:E87 D89:E89 D91:E91 G22:H22 G24:H26 G28:H28 G31:H34 G36:H38 G40:H46 G48:H50 G52:H52 G54:H55 G69:H72 G74:H83 G85:H87 G89:H89 G91:H91 J24:K26 J28:K28 J31:K34 J36:K38 J40:K46 J48:K50 J91:K91 J52:K52 J54:K55 J69:K72 J74:K83 J85:K87 J89:K89 J22:K22 M55:N55 D13:E20 G13:H20 J13:K20">
    <cfRule type="cellIs" dxfId="25" priority="43" stopIfTrue="1" operator="lessThan">
      <formula>0</formula>
    </cfRule>
  </conditionalFormatting>
  <conditionalFormatting sqref="K3">
    <cfRule type="cellIs" dxfId="24" priority="38" stopIfTrue="1" operator="equal">
      <formula>0</formula>
    </cfRule>
  </conditionalFormatting>
  <conditionalFormatting sqref="N1">
    <cfRule type="cellIs" dxfId="23" priority="37" stopIfTrue="1" operator="equal">
      <formula>0</formula>
    </cfRule>
  </conditionalFormatting>
  <conditionalFormatting sqref="A9">
    <cfRule type="cellIs" dxfId="22" priority="26" operator="equal">
      <formula>"Непопълнен ред в таблица 'Cash-deficit'!"</formula>
    </cfRule>
  </conditionalFormatting>
  <conditionalFormatting sqref="A60">
    <cfRule type="cellIs" dxfId="21" priority="25" operator="equal">
      <formula>"Непопълнен ред в таблица 'Cash-deficit'!"</formula>
    </cfRule>
  </conditionalFormatting>
  <conditionalFormatting sqref="A3:D3">
    <cfRule type="cellIs" dxfId="20" priority="24" stopIfTrue="1" operator="equal">
      <formula>0</formula>
    </cfRule>
  </conditionalFormatting>
  <conditionalFormatting sqref="M23:N23 M30:N30 M35:N35 M39:N39 M47:N47">
    <cfRule type="cellIs" dxfId="19" priority="22" stopIfTrue="1" operator="equal">
      <formula>"НЕРАВНЕНИЕ !"</formula>
    </cfRule>
  </conditionalFormatting>
  <conditionalFormatting sqref="M54:N54 M24:N26 M40:N46 M28:N28 M31:N34 M36:N38 M22:N22 M52:N52 M48:N50 M13:N20">
    <cfRule type="cellIs" dxfId="18" priority="23" stopIfTrue="1" operator="lessThan">
      <formula>0</formula>
    </cfRule>
  </conditionalFormatting>
  <conditionalFormatting sqref="M68:N68 M73:N73 M84:N84">
    <cfRule type="cellIs" dxfId="17" priority="20" stopIfTrue="1" operator="equal">
      <formula>"НЕРАВНЕНИЕ !"</formula>
    </cfRule>
  </conditionalFormatting>
  <conditionalFormatting sqref="M85:N87 M69:N72 M74:N83 M89:N89 M91:N91">
    <cfRule type="cellIs" dxfId="16" priority="21" stopIfTrue="1" operator="lessThan">
      <formula>0</formula>
    </cfRule>
  </conditionalFormatting>
  <conditionalFormatting sqref="E2:H2">
    <cfRule type="cellIs" dxfId="15" priority="18" operator="equal">
      <formula>"отчетено НЕРАВНЕНИЕ в таблица 'Status'!"</formula>
    </cfRule>
    <cfRule type="cellIs" dxfId="14" priority="19" operator="equal">
      <formula>0</formula>
    </cfRule>
  </conditionalFormatting>
  <conditionalFormatting sqref="D6:E6">
    <cfRule type="cellIs" dxfId="13" priority="17" operator="notEqual">
      <formula>0</formula>
    </cfRule>
  </conditionalFormatting>
  <conditionalFormatting sqref="G6:H6">
    <cfRule type="cellIs" dxfId="12" priority="16" operator="notEqual">
      <formula>0</formula>
    </cfRule>
  </conditionalFormatting>
  <conditionalFormatting sqref="J2:K2">
    <cfRule type="cellIs" dxfId="11" priority="15" operator="notEqual">
      <formula>0</formula>
    </cfRule>
  </conditionalFormatting>
  <conditionalFormatting sqref="M2:N2">
    <cfRule type="cellIs" dxfId="10" priority="14" operator="not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selection activeCell="H114" sqref="H114"/>
    </sheetView>
  </sheetViews>
  <sheetFormatPr defaultRowHeight="12.75" x14ac:dyDescent="0.2"/>
  <cols>
    <col min="1" max="1" width="69.85546875" style="55" customWidth="1"/>
    <col min="2" max="2" width="6.7109375" style="55" customWidth="1"/>
    <col min="3" max="3" width="0.85546875" style="55" customWidth="1"/>
    <col min="4" max="5" width="19.5703125" style="55" customWidth="1"/>
    <col min="6" max="6" width="1" style="55" customWidth="1"/>
    <col min="7" max="8" width="19.5703125" style="55" customWidth="1"/>
    <col min="9" max="9" width="1" style="55" customWidth="1"/>
    <col min="10" max="11" width="19.5703125" style="55" customWidth="1"/>
    <col min="12" max="12" width="1" style="55" customWidth="1"/>
    <col min="13" max="14" width="19.5703125" style="55" customWidth="1"/>
    <col min="15" max="244" width="9.140625" style="55"/>
    <col min="245" max="245" width="69.85546875" style="55" customWidth="1"/>
    <col min="246" max="246" width="6.7109375" style="55" customWidth="1"/>
    <col min="247" max="247" width="0.85546875" style="55" customWidth="1"/>
    <col min="248" max="249" width="19.5703125" style="55" customWidth="1"/>
    <col min="250" max="250" width="1" style="55" customWidth="1"/>
    <col min="251" max="252" width="19.5703125" style="55" customWidth="1"/>
    <col min="253" max="253" width="1" style="55" customWidth="1"/>
    <col min="254" max="255" width="19.5703125" style="55" customWidth="1"/>
    <col min="256" max="256" width="1" style="55" customWidth="1"/>
    <col min="257" max="258" width="19.5703125" style="55" customWidth="1"/>
    <col min="259" max="259" width="3.42578125" style="55" customWidth="1"/>
    <col min="260" max="261" width="26.5703125" style="55" customWidth="1"/>
    <col min="262" max="262" width="0.85546875" style="55" customWidth="1"/>
    <col min="263" max="264" width="21.28515625" style="55" customWidth="1"/>
    <col min="265" max="265" width="1" style="55" customWidth="1"/>
    <col min="266" max="267" width="21.28515625" style="55" customWidth="1"/>
    <col min="268" max="268" width="1" style="55" customWidth="1"/>
    <col min="269" max="270" width="21.28515625" style="55" customWidth="1"/>
    <col min="271" max="500" width="9.140625" style="55"/>
    <col min="501" max="501" width="69.85546875" style="55" customWidth="1"/>
    <col min="502" max="502" width="6.7109375" style="55" customWidth="1"/>
    <col min="503" max="503" width="0.85546875" style="55" customWidth="1"/>
    <col min="504" max="505" width="19.5703125" style="55" customWidth="1"/>
    <col min="506" max="506" width="1" style="55" customWidth="1"/>
    <col min="507" max="508" width="19.5703125" style="55" customWidth="1"/>
    <col min="509" max="509" width="1" style="55" customWidth="1"/>
    <col min="510" max="511" width="19.5703125" style="55" customWidth="1"/>
    <col min="512" max="512" width="1" style="55" customWidth="1"/>
    <col min="513" max="514" width="19.5703125" style="55" customWidth="1"/>
    <col min="515" max="515" width="3.42578125" style="55" customWidth="1"/>
    <col min="516" max="517" width="26.5703125" style="55" customWidth="1"/>
    <col min="518" max="518" width="0.85546875" style="55" customWidth="1"/>
    <col min="519" max="520" width="21.28515625" style="55" customWidth="1"/>
    <col min="521" max="521" width="1" style="55" customWidth="1"/>
    <col min="522" max="523" width="21.28515625" style="55" customWidth="1"/>
    <col min="524" max="524" width="1" style="55" customWidth="1"/>
    <col min="525" max="526" width="21.28515625" style="55" customWidth="1"/>
    <col min="527" max="756" width="9.140625" style="55"/>
    <col min="757" max="757" width="69.85546875" style="55" customWidth="1"/>
    <col min="758" max="758" width="6.7109375" style="55" customWidth="1"/>
    <col min="759" max="759" width="0.85546875" style="55" customWidth="1"/>
    <col min="760" max="761" width="19.5703125" style="55" customWidth="1"/>
    <col min="762" max="762" width="1" style="55" customWidth="1"/>
    <col min="763" max="764" width="19.5703125" style="55" customWidth="1"/>
    <col min="765" max="765" width="1" style="55" customWidth="1"/>
    <col min="766" max="767" width="19.5703125" style="55" customWidth="1"/>
    <col min="768" max="768" width="1" style="55" customWidth="1"/>
    <col min="769" max="770" width="19.5703125" style="55" customWidth="1"/>
    <col min="771" max="771" width="3.42578125" style="55" customWidth="1"/>
    <col min="772" max="773" width="26.5703125" style="55" customWidth="1"/>
    <col min="774" max="774" width="0.85546875" style="55" customWidth="1"/>
    <col min="775" max="776" width="21.28515625" style="55" customWidth="1"/>
    <col min="777" max="777" width="1" style="55" customWidth="1"/>
    <col min="778" max="779" width="21.28515625" style="55" customWidth="1"/>
    <col min="780" max="780" width="1" style="55" customWidth="1"/>
    <col min="781" max="782" width="21.28515625" style="55" customWidth="1"/>
    <col min="783" max="1012" width="9.140625" style="55"/>
    <col min="1013" max="1013" width="69.85546875" style="55" customWidth="1"/>
    <col min="1014" max="1014" width="6.7109375" style="55" customWidth="1"/>
    <col min="1015" max="1015" width="0.85546875" style="55" customWidth="1"/>
    <col min="1016" max="1017" width="19.5703125" style="55" customWidth="1"/>
    <col min="1018" max="1018" width="1" style="55" customWidth="1"/>
    <col min="1019" max="1020" width="19.5703125" style="55" customWidth="1"/>
    <col min="1021" max="1021" width="1" style="55" customWidth="1"/>
    <col min="1022" max="1023" width="19.5703125" style="55" customWidth="1"/>
    <col min="1024" max="1024" width="1" style="55" customWidth="1"/>
    <col min="1025" max="1026" width="19.5703125" style="55" customWidth="1"/>
    <col min="1027" max="1027" width="3.42578125" style="55" customWidth="1"/>
    <col min="1028" max="1029" width="26.5703125" style="55" customWidth="1"/>
    <col min="1030" max="1030" width="0.85546875" style="55" customWidth="1"/>
    <col min="1031" max="1032" width="21.28515625" style="55" customWidth="1"/>
    <col min="1033" max="1033" width="1" style="55" customWidth="1"/>
    <col min="1034" max="1035" width="21.28515625" style="55" customWidth="1"/>
    <col min="1036" max="1036" width="1" style="55" customWidth="1"/>
    <col min="1037" max="1038" width="21.28515625" style="55" customWidth="1"/>
    <col min="1039" max="1268" width="9.140625" style="55"/>
    <col min="1269" max="1269" width="69.85546875" style="55" customWidth="1"/>
    <col min="1270" max="1270" width="6.7109375" style="55" customWidth="1"/>
    <col min="1271" max="1271" width="0.85546875" style="55" customWidth="1"/>
    <col min="1272" max="1273" width="19.5703125" style="55" customWidth="1"/>
    <col min="1274" max="1274" width="1" style="55" customWidth="1"/>
    <col min="1275" max="1276" width="19.5703125" style="55" customWidth="1"/>
    <col min="1277" max="1277" width="1" style="55" customWidth="1"/>
    <col min="1278" max="1279" width="19.5703125" style="55" customWidth="1"/>
    <col min="1280" max="1280" width="1" style="55" customWidth="1"/>
    <col min="1281" max="1282" width="19.5703125" style="55" customWidth="1"/>
    <col min="1283" max="1283" width="3.42578125" style="55" customWidth="1"/>
    <col min="1284" max="1285" width="26.5703125" style="55" customWidth="1"/>
    <col min="1286" max="1286" width="0.85546875" style="55" customWidth="1"/>
    <col min="1287" max="1288" width="21.28515625" style="55" customWidth="1"/>
    <col min="1289" max="1289" width="1" style="55" customWidth="1"/>
    <col min="1290" max="1291" width="21.28515625" style="55" customWidth="1"/>
    <col min="1292" max="1292" width="1" style="55" customWidth="1"/>
    <col min="1293" max="1294" width="21.28515625" style="55" customWidth="1"/>
    <col min="1295" max="1524" width="9.140625" style="55"/>
    <col min="1525" max="1525" width="69.85546875" style="55" customWidth="1"/>
    <col min="1526" max="1526" width="6.7109375" style="55" customWidth="1"/>
    <col min="1527" max="1527" width="0.85546875" style="55" customWidth="1"/>
    <col min="1528" max="1529" width="19.5703125" style="55" customWidth="1"/>
    <col min="1530" max="1530" width="1" style="55" customWidth="1"/>
    <col min="1531" max="1532" width="19.5703125" style="55" customWidth="1"/>
    <col min="1533" max="1533" width="1" style="55" customWidth="1"/>
    <col min="1534" max="1535" width="19.5703125" style="55" customWidth="1"/>
    <col min="1536" max="1536" width="1" style="55" customWidth="1"/>
    <col min="1537" max="1538" width="19.5703125" style="55" customWidth="1"/>
    <col min="1539" max="1539" width="3.42578125" style="55" customWidth="1"/>
    <col min="1540" max="1541" width="26.5703125" style="55" customWidth="1"/>
    <col min="1542" max="1542" width="0.85546875" style="55" customWidth="1"/>
    <col min="1543" max="1544" width="21.28515625" style="55" customWidth="1"/>
    <col min="1545" max="1545" width="1" style="55" customWidth="1"/>
    <col min="1546" max="1547" width="21.28515625" style="55" customWidth="1"/>
    <col min="1548" max="1548" width="1" style="55" customWidth="1"/>
    <col min="1549" max="1550" width="21.28515625" style="55" customWidth="1"/>
    <col min="1551" max="1780" width="9.140625" style="55"/>
    <col min="1781" max="1781" width="69.85546875" style="55" customWidth="1"/>
    <col min="1782" max="1782" width="6.7109375" style="55" customWidth="1"/>
    <col min="1783" max="1783" width="0.85546875" style="55" customWidth="1"/>
    <col min="1784" max="1785" width="19.5703125" style="55" customWidth="1"/>
    <col min="1786" max="1786" width="1" style="55" customWidth="1"/>
    <col min="1787" max="1788" width="19.5703125" style="55" customWidth="1"/>
    <col min="1789" max="1789" width="1" style="55" customWidth="1"/>
    <col min="1790" max="1791" width="19.5703125" style="55" customWidth="1"/>
    <col min="1792" max="1792" width="1" style="55" customWidth="1"/>
    <col min="1793" max="1794" width="19.5703125" style="55" customWidth="1"/>
    <col min="1795" max="1795" width="3.42578125" style="55" customWidth="1"/>
    <col min="1796" max="1797" width="26.5703125" style="55" customWidth="1"/>
    <col min="1798" max="1798" width="0.85546875" style="55" customWidth="1"/>
    <col min="1799" max="1800" width="21.28515625" style="55" customWidth="1"/>
    <col min="1801" max="1801" width="1" style="55" customWidth="1"/>
    <col min="1802" max="1803" width="21.28515625" style="55" customWidth="1"/>
    <col min="1804" max="1804" width="1" style="55" customWidth="1"/>
    <col min="1805" max="1806" width="21.28515625" style="55" customWidth="1"/>
    <col min="1807" max="2036" width="9.140625" style="55"/>
    <col min="2037" max="2037" width="69.85546875" style="55" customWidth="1"/>
    <col min="2038" max="2038" width="6.7109375" style="55" customWidth="1"/>
    <col min="2039" max="2039" width="0.85546875" style="55" customWidth="1"/>
    <col min="2040" max="2041" width="19.5703125" style="55" customWidth="1"/>
    <col min="2042" max="2042" width="1" style="55" customWidth="1"/>
    <col min="2043" max="2044" width="19.5703125" style="55" customWidth="1"/>
    <col min="2045" max="2045" width="1" style="55" customWidth="1"/>
    <col min="2046" max="2047" width="19.5703125" style="55" customWidth="1"/>
    <col min="2048" max="2048" width="1" style="55" customWidth="1"/>
    <col min="2049" max="2050" width="19.5703125" style="55" customWidth="1"/>
    <col min="2051" max="2051" width="3.42578125" style="55" customWidth="1"/>
    <col min="2052" max="2053" width="26.5703125" style="55" customWidth="1"/>
    <col min="2054" max="2054" width="0.85546875" style="55" customWidth="1"/>
    <col min="2055" max="2056" width="21.28515625" style="55" customWidth="1"/>
    <col min="2057" max="2057" width="1" style="55" customWidth="1"/>
    <col min="2058" max="2059" width="21.28515625" style="55" customWidth="1"/>
    <col min="2060" max="2060" width="1" style="55" customWidth="1"/>
    <col min="2061" max="2062" width="21.28515625" style="55" customWidth="1"/>
    <col min="2063" max="2292" width="9.140625" style="55"/>
    <col min="2293" max="2293" width="69.85546875" style="55" customWidth="1"/>
    <col min="2294" max="2294" width="6.7109375" style="55" customWidth="1"/>
    <col min="2295" max="2295" width="0.85546875" style="55" customWidth="1"/>
    <col min="2296" max="2297" width="19.5703125" style="55" customWidth="1"/>
    <col min="2298" max="2298" width="1" style="55" customWidth="1"/>
    <col min="2299" max="2300" width="19.5703125" style="55" customWidth="1"/>
    <col min="2301" max="2301" width="1" style="55" customWidth="1"/>
    <col min="2302" max="2303" width="19.5703125" style="55" customWidth="1"/>
    <col min="2304" max="2304" width="1" style="55" customWidth="1"/>
    <col min="2305" max="2306" width="19.5703125" style="55" customWidth="1"/>
    <col min="2307" max="2307" width="3.42578125" style="55" customWidth="1"/>
    <col min="2308" max="2309" width="26.5703125" style="55" customWidth="1"/>
    <col min="2310" max="2310" width="0.85546875" style="55" customWidth="1"/>
    <col min="2311" max="2312" width="21.28515625" style="55" customWidth="1"/>
    <col min="2313" max="2313" width="1" style="55" customWidth="1"/>
    <col min="2314" max="2315" width="21.28515625" style="55" customWidth="1"/>
    <col min="2316" max="2316" width="1" style="55" customWidth="1"/>
    <col min="2317" max="2318" width="21.28515625" style="55" customWidth="1"/>
    <col min="2319" max="2548" width="9.140625" style="55"/>
    <col min="2549" max="2549" width="69.85546875" style="55" customWidth="1"/>
    <col min="2550" max="2550" width="6.7109375" style="55" customWidth="1"/>
    <col min="2551" max="2551" width="0.85546875" style="55" customWidth="1"/>
    <col min="2552" max="2553" width="19.5703125" style="55" customWidth="1"/>
    <col min="2554" max="2554" width="1" style="55" customWidth="1"/>
    <col min="2555" max="2556" width="19.5703125" style="55" customWidth="1"/>
    <col min="2557" max="2557" width="1" style="55" customWidth="1"/>
    <col min="2558" max="2559" width="19.5703125" style="55" customWidth="1"/>
    <col min="2560" max="2560" width="1" style="55" customWidth="1"/>
    <col min="2561" max="2562" width="19.5703125" style="55" customWidth="1"/>
    <col min="2563" max="2563" width="3.42578125" style="55" customWidth="1"/>
    <col min="2564" max="2565" width="26.5703125" style="55" customWidth="1"/>
    <col min="2566" max="2566" width="0.85546875" style="55" customWidth="1"/>
    <col min="2567" max="2568" width="21.28515625" style="55" customWidth="1"/>
    <col min="2569" max="2569" width="1" style="55" customWidth="1"/>
    <col min="2570" max="2571" width="21.28515625" style="55" customWidth="1"/>
    <col min="2572" max="2572" width="1" style="55" customWidth="1"/>
    <col min="2573" max="2574" width="21.28515625" style="55" customWidth="1"/>
    <col min="2575" max="2804" width="9.140625" style="55"/>
    <col min="2805" max="2805" width="69.85546875" style="55" customWidth="1"/>
    <col min="2806" max="2806" width="6.7109375" style="55" customWidth="1"/>
    <col min="2807" max="2807" width="0.85546875" style="55" customWidth="1"/>
    <col min="2808" max="2809" width="19.5703125" style="55" customWidth="1"/>
    <col min="2810" max="2810" width="1" style="55" customWidth="1"/>
    <col min="2811" max="2812" width="19.5703125" style="55" customWidth="1"/>
    <col min="2813" max="2813" width="1" style="55" customWidth="1"/>
    <col min="2814" max="2815" width="19.5703125" style="55" customWidth="1"/>
    <col min="2816" max="2816" width="1" style="55" customWidth="1"/>
    <col min="2817" max="2818" width="19.5703125" style="55" customWidth="1"/>
    <col min="2819" max="2819" width="3.42578125" style="55" customWidth="1"/>
    <col min="2820" max="2821" width="26.5703125" style="55" customWidth="1"/>
    <col min="2822" max="2822" width="0.85546875" style="55" customWidth="1"/>
    <col min="2823" max="2824" width="21.28515625" style="55" customWidth="1"/>
    <col min="2825" max="2825" width="1" style="55" customWidth="1"/>
    <col min="2826" max="2827" width="21.28515625" style="55" customWidth="1"/>
    <col min="2828" max="2828" width="1" style="55" customWidth="1"/>
    <col min="2829" max="2830" width="21.28515625" style="55" customWidth="1"/>
    <col min="2831" max="3060" width="9.140625" style="55"/>
    <col min="3061" max="3061" width="69.85546875" style="55" customWidth="1"/>
    <col min="3062" max="3062" width="6.7109375" style="55" customWidth="1"/>
    <col min="3063" max="3063" width="0.85546875" style="55" customWidth="1"/>
    <col min="3064" max="3065" width="19.5703125" style="55" customWidth="1"/>
    <col min="3066" max="3066" width="1" style="55" customWidth="1"/>
    <col min="3067" max="3068" width="19.5703125" style="55" customWidth="1"/>
    <col min="3069" max="3069" width="1" style="55" customWidth="1"/>
    <col min="3070" max="3071" width="19.5703125" style="55" customWidth="1"/>
    <col min="3072" max="3072" width="1" style="55" customWidth="1"/>
    <col min="3073" max="3074" width="19.5703125" style="55" customWidth="1"/>
    <col min="3075" max="3075" width="3.42578125" style="55" customWidth="1"/>
    <col min="3076" max="3077" width="26.5703125" style="55" customWidth="1"/>
    <col min="3078" max="3078" width="0.85546875" style="55" customWidth="1"/>
    <col min="3079" max="3080" width="21.28515625" style="55" customWidth="1"/>
    <col min="3081" max="3081" width="1" style="55" customWidth="1"/>
    <col min="3082" max="3083" width="21.28515625" style="55" customWidth="1"/>
    <col min="3084" max="3084" width="1" style="55" customWidth="1"/>
    <col min="3085" max="3086" width="21.28515625" style="55" customWidth="1"/>
    <col min="3087" max="3316" width="9.140625" style="55"/>
    <col min="3317" max="3317" width="69.85546875" style="55" customWidth="1"/>
    <col min="3318" max="3318" width="6.7109375" style="55" customWidth="1"/>
    <col min="3319" max="3319" width="0.85546875" style="55" customWidth="1"/>
    <col min="3320" max="3321" width="19.5703125" style="55" customWidth="1"/>
    <col min="3322" max="3322" width="1" style="55" customWidth="1"/>
    <col min="3323" max="3324" width="19.5703125" style="55" customWidth="1"/>
    <col min="3325" max="3325" width="1" style="55" customWidth="1"/>
    <col min="3326" max="3327" width="19.5703125" style="55" customWidth="1"/>
    <col min="3328" max="3328" width="1" style="55" customWidth="1"/>
    <col min="3329" max="3330" width="19.5703125" style="55" customWidth="1"/>
    <col min="3331" max="3331" width="3.42578125" style="55" customWidth="1"/>
    <col min="3332" max="3333" width="26.5703125" style="55" customWidth="1"/>
    <col min="3334" max="3334" width="0.85546875" style="55" customWidth="1"/>
    <col min="3335" max="3336" width="21.28515625" style="55" customWidth="1"/>
    <col min="3337" max="3337" width="1" style="55" customWidth="1"/>
    <col min="3338" max="3339" width="21.28515625" style="55" customWidth="1"/>
    <col min="3340" max="3340" width="1" style="55" customWidth="1"/>
    <col min="3341" max="3342" width="21.28515625" style="55" customWidth="1"/>
    <col min="3343" max="3572" width="9.140625" style="55"/>
    <col min="3573" max="3573" width="69.85546875" style="55" customWidth="1"/>
    <col min="3574" max="3574" width="6.7109375" style="55" customWidth="1"/>
    <col min="3575" max="3575" width="0.85546875" style="55" customWidth="1"/>
    <col min="3576" max="3577" width="19.5703125" style="55" customWidth="1"/>
    <col min="3578" max="3578" width="1" style="55" customWidth="1"/>
    <col min="3579" max="3580" width="19.5703125" style="55" customWidth="1"/>
    <col min="3581" max="3581" width="1" style="55" customWidth="1"/>
    <col min="3582" max="3583" width="19.5703125" style="55" customWidth="1"/>
    <col min="3584" max="3584" width="1" style="55" customWidth="1"/>
    <col min="3585" max="3586" width="19.5703125" style="55" customWidth="1"/>
    <col min="3587" max="3587" width="3.42578125" style="55" customWidth="1"/>
    <col min="3588" max="3589" width="26.5703125" style="55" customWidth="1"/>
    <col min="3590" max="3590" width="0.85546875" style="55" customWidth="1"/>
    <col min="3591" max="3592" width="21.28515625" style="55" customWidth="1"/>
    <col min="3593" max="3593" width="1" style="55" customWidth="1"/>
    <col min="3594" max="3595" width="21.28515625" style="55" customWidth="1"/>
    <col min="3596" max="3596" width="1" style="55" customWidth="1"/>
    <col min="3597" max="3598" width="21.28515625" style="55" customWidth="1"/>
    <col min="3599" max="3828" width="9.140625" style="55"/>
    <col min="3829" max="3829" width="69.85546875" style="55" customWidth="1"/>
    <col min="3830" max="3830" width="6.7109375" style="55" customWidth="1"/>
    <col min="3831" max="3831" width="0.85546875" style="55" customWidth="1"/>
    <col min="3832" max="3833" width="19.5703125" style="55" customWidth="1"/>
    <col min="3834" max="3834" width="1" style="55" customWidth="1"/>
    <col min="3835" max="3836" width="19.5703125" style="55" customWidth="1"/>
    <col min="3837" max="3837" width="1" style="55" customWidth="1"/>
    <col min="3838" max="3839" width="19.5703125" style="55" customWidth="1"/>
    <col min="3840" max="3840" width="1" style="55" customWidth="1"/>
    <col min="3841" max="3842" width="19.5703125" style="55" customWidth="1"/>
    <col min="3843" max="3843" width="3.42578125" style="55" customWidth="1"/>
    <col min="3844" max="3845" width="26.5703125" style="55" customWidth="1"/>
    <col min="3846" max="3846" width="0.85546875" style="55" customWidth="1"/>
    <col min="3847" max="3848" width="21.28515625" style="55" customWidth="1"/>
    <col min="3849" max="3849" width="1" style="55" customWidth="1"/>
    <col min="3850" max="3851" width="21.28515625" style="55" customWidth="1"/>
    <col min="3852" max="3852" width="1" style="55" customWidth="1"/>
    <col min="3853" max="3854" width="21.28515625" style="55" customWidth="1"/>
    <col min="3855" max="4084" width="9.140625" style="55"/>
    <col min="4085" max="4085" width="69.85546875" style="55" customWidth="1"/>
    <col min="4086" max="4086" width="6.7109375" style="55" customWidth="1"/>
    <col min="4087" max="4087" width="0.85546875" style="55" customWidth="1"/>
    <col min="4088" max="4089" width="19.5703125" style="55" customWidth="1"/>
    <col min="4090" max="4090" width="1" style="55" customWidth="1"/>
    <col min="4091" max="4092" width="19.5703125" style="55" customWidth="1"/>
    <col min="4093" max="4093" width="1" style="55" customWidth="1"/>
    <col min="4094" max="4095" width="19.5703125" style="55" customWidth="1"/>
    <col min="4096" max="4096" width="1" style="55" customWidth="1"/>
    <col min="4097" max="4098" width="19.5703125" style="55" customWidth="1"/>
    <col min="4099" max="4099" width="3.42578125" style="55" customWidth="1"/>
    <col min="4100" max="4101" width="26.5703125" style="55" customWidth="1"/>
    <col min="4102" max="4102" width="0.85546875" style="55" customWidth="1"/>
    <col min="4103" max="4104" width="21.28515625" style="55" customWidth="1"/>
    <col min="4105" max="4105" width="1" style="55" customWidth="1"/>
    <col min="4106" max="4107" width="21.28515625" style="55" customWidth="1"/>
    <col min="4108" max="4108" width="1" style="55" customWidth="1"/>
    <col min="4109" max="4110" width="21.28515625" style="55" customWidth="1"/>
    <col min="4111" max="4340" width="9.140625" style="55"/>
    <col min="4341" max="4341" width="69.85546875" style="55" customWidth="1"/>
    <col min="4342" max="4342" width="6.7109375" style="55" customWidth="1"/>
    <col min="4343" max="4343" width="0.85546875" style="55" customWidth="1"/>
    <col min="4344" max="4345" width="19.5703125" style="55" customWidth="1"/>
    <col min="4346" max="4346" width="1" style="55" customWidth="1"/>
    <col min="4347" max="4348" width="19.5703125" style="55" customWidth="1"/>
    <col min="4349" max="4349" width="1" style="55" customWidth="1"/>
    <col min="4350" max="4351" width="19.5703125" style="55" customWidth="1"/>
    <col min="4352" max="4352" width="1" style="55" customWidth="1"/>
    <col min="4353" max="4354" width="19.5703125" style="55" customWidth="1"/>
    <col min="4355" max="4355" width="3.42578125" style="55" customWidth="1"/>
    <col min="4356" max="4357" width="26.5703125" style="55" customWidth="1"/>
    <col min="4358" max="4358" width="0.85546875" style="55" customWidth="1"/>
    <col min="4359" max="4360" width="21.28515625" style="55" customWidth="1"/>
    <col min="4361" max="4361" width="1" style="55" customWidth="1"/>
    <col min="4362" max="4363" width="21.28515625" style="55" customWidth="1"/>
    <col min="4364" max="4364" width="1" style="55" customWidth="1"/>
    <col min="4365" max="4366" width="21.28515625" style="55" customWidth="1"/>
    <col min="4367" max="4596" width="9.140625" style="55"/>
    <col min="4597" max="4597" width="69.85546875" style="55" customWidth="1"/>
    <col min="4598" max="4598" width="6.7109375" style="55" customWidth="1"/>
    <col min="4599" max="4599" width="0.85546875" style="55" customWidth="1"/>
    <col min="4600" max="4601" width="19.5703125" style="55" customWidth="1"/>
    <col min="4602" max="4602" width="1" style="55" customWidth="1"/>
    <col min="4603" max="4604" width="19.5703125" style="55" customWidth="1"/>
    <col min="4605" max="4605" width="1" style="55" customWidth="1"/>
    <col min="4606" max="4607" width="19.5703125" style="55" customWidth="1"/>
    <col min="4608" max="4608" width="1" style="55" customWidth="1"/>
    <col min="4609" max="4610" width="19.5703125" style="55" customWidth="1"/>
    <col min="4611" max="4611" width="3.42578125" style="55" customWidth="1"/>
    <col min="4612" max="4613" width="26.5703125" style="55" customWidth="1"/>
    <col min="4614" max="4614" width="0.85546875" style="55" customWidth="1"/>
    <col min="4615" max="4616" width="21.28515625" style="55" customWidth="1"/>
    <col min="4617" max="4617" width="1" style="55" customWidth="1"/>
    <col min="4618" max="4619" width="21.28515625" style="55" customWidth="1"/>
    <col min="4620" max="4620" width="1" style="55" customWidth="1"/>
    <col min="4621" max="4622" width="21.28515625" style="55" customWidth="1"/>
    <col min="4623" max="4852" width="9.140625" style="55"/>
    <col min="4853" max="4853" width="69.85546875" style="55" customWidth="1"/>
    <col min="4854" max="4854" width="6.7109375" style="55" customWidth="1"/>
    <col min="4855" max="4855" width="0.85546875" style="55" customWidth="1"/>
    <col min="4856" max="4857" width="19.5703125" style="55" customWidth="1"/>
    <col min="4858" max="4858" width="1" style="55" customWidth="1"/>
    <col min="4859" max="4860" width="19.5703125" style="55" customWidth="1"/>
    <col min="4861" max="4861" width="1" style="55" customWidth="1"/>
    <col min="4862" max="4863" width="19.5703125" style="55" customWidth="1"/>
    <col min="4864" max="4864" width="1" style="55" customWidth="1"/>
    <col min="4865" max="4866" width="19.5703125" style="55" customWidth="1"/>
    <col min="4867" max="4867" width="3.42578125" style="55" customWidth="1"/>
    <col min="4868" max="4869" width="26.5703125" style="55" customWidth="1"/>
    <col min="4870" max="4870" width="0.85546875" style="55" customWidth="1"/>
    <col min="4871" max="4872" width="21.28515625" style="55" customWidth="1"/>
    <col min="4873" max="4873" width="1" style="55" customWidth="1"/>
    <col min="4874" max="4875" width="21.28515625" style="55" customWidth="1"/>
    <col min="4876" max="4876" width="1" style="55" customWidth="1"/>
    <col min="4877" max="4878" width="21.28515625" style="55" customWidth="1"/>
    <col min="4879" max="5108" width="9.140625" style="55"/>
    <col min="5109" max="5109" width="69.85546875" style="55" customWidth="1"/>
    <col min="5110" max="5110" width="6.7109375" style="55" customWidth="1"/>
    <col min="5111" max="5111" width="0.85546875" style="55" customWidth="1"/>
    <col min="5112" max="5113" width="19.5703125" style="55" customWidth="1"/>
    <col min="5114" max="5114" width="1" style="55" customWidth="1"/>
    <col min="5115" max="5116" width="19.5703125" style="55" customWidth="1"/>
    <col min="5117" max="5117" width="1" style="55" customWidth="1"/>
    <col min="5118" max="5119" width="19.5703125" style="55" customWidth="1"/>
    <col min="5120" max="5120" width="1" style="55" customWidth="1"/>
    <col min="5121" max="5122" width="19.5703125" style="55" customWidth="1"/>
    <col min="5123" max="5123" width="3.42578125" style="55" customWidth="1"/>
    <col min="5124" max="5125" width="26.5703125" style="55" customWidth="1"/>
    <col min="5126" max="5126" width="0.85546875" style="55" customWidth="1"/>
    <col min="5127" max="5128" width="21.28515625" style="55" customWidth="1"/>
    <col min="5129" max="5129" width="1" style="55" customWidth="1"/>
    <col min="5130" max="5131" width="21.28515625" style="55" customWidth="1"/>
    <col min="5132" max="5132" width="1" style="55" customWidth="1"/>
    <col min="5133" max="5134" width="21.28515625" style="55" customWidth="1"/>
    <col min="5135" max="5364" width="9.140625" style="55"/>
    <col min="5365" max="5365" width="69.85546875" style="55" customWidth="1"/>
    <col min="5366" max="5366" width="6.7109375" style="55" customWidth="1"/>
    <col min="5367" max="5367" width="0.85546875" style="55" customWidth="1"/>
    <col min="5368" max="5369" width="19.5703125" style="55" customWidth="1"/>
    <col min="5370" max="5370" width="1" style="55" customWidth="1"/>
    <col min="5371" max="5372" width="19.5703125" style="55" customWidth="1"/>
    <col min="5373" max="5373" width="1" style="55" customWidth="1"/>
    <col min="5374" max="5375" width="19.5703125" style="55" customWidth="1"/>
    <col min="5376" max="5376" width="1" style="55" customWidth="1"/>
    <col min="5377" max="5378" width="19.5703125" style="55" customWidth="1"/>
    <col min="5379" max="5379" width="3.42578125" style="55" customWidth="1"/>
    <col min="5380" max="5381" width="26.5703125" style="55" customWidth="1"/>
    <col min="5382" max="5382" width="0.85546875" style="55" customWidth="1"/>
    <col min="5383" max="5384" width="21.28515625" style="55" customWidth="1"/>
    <col min="5385" max="5385" width="1" style="55" customWidth="1"/>
    <col min="5386" max="5387" width="21.28515625" style="55" customWidth="1"/>
    <col min="5388" max="5388" width="1" style="55" customWidth="1"/>
    <col min="5389" max="5390" width="21.28515625" style="55" customWidth="1"/>
    <col min="5391" max="5620" width="9.140625" style="55"/>
    <col min="5621" max="5621" width="69.85546875" style="55" customWidth="1"/>
    <col min="5622" max="5622" width="6.7109375" style="55" customWidth="1"/>
    <col min="5623" max="5623" width="0.85546875" style="55" customWidth="1"/>
    <col min="5624" max="5625" width="19.5703125" style="55" customWidth="1"/>
    <col min="5626" max="5626" width="1" style="55" customWidth="1"/>
    <col min="5627" max="5628" width="19.5703125" style="55" customWidth="1"/>
    <col min="5629" max="5629" width="1" style="55" customWidth="1"/>
    <col min="5630" max="5631" width="19.5703125" style="55" customWidth="1"/>
    <col min="5632" max="5632" width="1" style="55" customWidth="1"/>
    <col min="5633" max="5634" width="19.5703125" style="55" customWidth="1"/>
    <col min="5635" max="5635" width="3.42578125" style="55" customWidth="1"/>
    <col min="5636" max="5637" width="26.5703125" style="55" customWidth="1"/>
    <col min="5638" max="5638" width="0.85546875" style="55" customWidth="1"/>
    <col min="5639" max="5640" width="21.28515625" style="55" customWidth="1"/>
    <col min="5641" max="5641" width="1" style="55" customWidth="1"/>
    <col min="5642" max="5643" width="21.28515625" style="55" customWidth="1"/>
    <col min="5644" max="5644" width="1" style="55" customWidth="1"/>
    <col min="5645" max="5646" width="21.28515625" style="55" customWidth="1"/>
    <col min="5647" max="5876" width="9.140625" style="55"/>
    <col min="5877" max="5877" width="69.85546875" style="55" customWidth="1"/>
    <col min="5878" max="5878" width="6.7109375" style="55" customWidth="1"/>
    <col min="5879" max="5879" width="0.85546875" style="55" customWidth="1"/>
    <col min="5880" max="5881" width="19.5703125" style="55" customWidth="1"/>
    <col min="5882" max="5882" width="1" style="55" customWidth="1"/>
    <col min="5883" max="5884" width="19.5703125" style="55" customWidth="1"/>
    <col min="5885" max="5885" width="1" style="55" customWidth="1"/>
    <col min="5886" max="5887" width="19.5703125" style="55" customWidth="1"/>
    <col min="5888" max="5888" width="1" style="55" customWidth="1"/>
    <col min="5889" max="5890" width="19.5703125" style="55" customWidth="1"/>
    <col min="5891" max="5891" width="3.42578125" style="55" customWidth="1"/>
    <col min="5892" max="5893" width="26.5703125" style="55" customWidth="1"/>
    <col min="5894" max="5894" width="0.85546875" style="55" customWidth="1"/>
    <col min="5895" max="5896" width="21.28515625" style="55" customWidth="1"/>
    <col min="5897" max="5897" width="1" style="55" customWidth="1"/>
    <col min="5898" max="5899" width="21.28515625" style="55" customWidth="1"/>
    <col min="5900" max="5900" width="1" style="55" customWidth="1"/>
    <col min="5901" max="5902" width="21.28515625" style="55" customWidth="1"/>
    <col min="5903" max="6132" width="9.140625" style="55"/>
    <col min="6133" max="6133" width="69.85546875" style="55" customWidth="1"/>
    <col min="6134" max="6134" width="6.7109375" style="55" customWidth="1"/>
    <col min="6135" max="6135" width="0.85546875" style="55" customWidth="1"/>
    <col min="6136" max="6137" width="19.5703125" style="55" customWidth="1"/>
    <col min="6138" max="6138" width="1" style="55" customWidth="1"/>
    <col min="6139" max="6140" width="19.5703125" style="55" customWidth="1"/>
    <col min="6141" max="6141" width="1" style="55" customWidth="1"/>
    <col min="6142" max="6143" width="19.5703125" style="55" customWidth="1"/>
    <col min="6144" max="6144" width="1" style="55" customWidth="1"/>
    <col min="6145" max="6146" width="19.5703125" style="55" customWidth="1"/>
    <col min="6147" max="6147" width="3.42578125" style="55" customWidth="1"/>
    <col min="6148" max="6149" width="26.5703125" style="55" customWidth="1"/>
    <col min="6150" max="6150" width="0.85546875" style="55" customWidth="1"/>
    <col min="6151" max="6152" width="21.28515625" style="55" customWidth="1"/>
    <col min="6153" max="6153" width="1" style="55" customWidth="1"/>
    <col min="6154" max="6155" width="21.28515625" style="55" customWidth="1"/>
    <col min="6156" max="6156" width="1" style="55" customWidth="1"/>
    <col min="6157" max="6158" width="21.28515625" style="55" customWidth="1"/>
    <col min="6159" max="6388" width="9.140625" style="55"/>
    <col min="6389" max="6389" width="69.85546875" style="55" customWidth="1"/>
    <col min="6390" max="6390" width="6.7109375" style="55" customWidth="1"/>
    <col min="6391" max="6391" width="0.85546875" style="55" customWidth="1"/>
    <col min="6392" max="6393" width="19.5703125" style="55" customWidth="1"/>
    <col min="6394" max="6394" width="1" style="55" customWidth="1"/>
    <col min="6395" max="6396" width="19.5703125" style="55" customWidth="1"/>
    <col min="6397" max="6397" width="1" style="55" customWidth="1"/>
    <col min="6398" max="6399" width="19.5703125" style="55" customWidth="1"/>
    <col min="6400" max="6400" width="1" style="55" customWidth="1"/>
    <col min="6401" max="6402" width="19.5703125" style="55" customWidth="1"/>
    <col min="6403" max="6403" width="3.42578125" style="55" customWidth="1"/>
    <col min="6404" max="6405" width="26.5703125" style="55" customWidth="1"/>
    <col min="6406" max="6406" width="0.85546875" style="55" customWidth="1"/>
    <col min="6407" max="6408" width="21.28515625" style="55" customWidth="1"/>
    <col min="6409" max="6409" width="1" style="55" customWidth="1"/>
    <col min="6410" max="6411" width="21.28515625" style="55" customWidth="1"/>
    <col min="6412" max="6412" width="1" style="55" customWidth="1"/>
    <col min="6413" max="6414" width="21.28515625" style="55" customWidth="1"/>
    <col min="6415" max="6644" width="9.140625" style="55"/>
    <col min="6645" max="6645" width="69.85546875" style="55" customWidth="1"/>
    <col min="6646" max="6646" width="6.7109375" style="55" customWidth="1"/>
    <col min="6647" max="6647" width="0.85546875" style="55" customWidth="1"/>
    <col min="6648" max="6649" width="19.5703125" style="55" customWidth="1"/>
    <col min="6650" max="6650" width="1" style="55" customWidth="1"/>
    <col min="6651" max="6652" width="19.5703125" style="55" customWidth="1"/>
    <col min="6653" max="6653" width="1" style="55" customWidth="1"/>
    <col min="6654" max="6655" width="19.5703125" style="55" customWidth="1"/>
    <col min="6656" max="6656" width="1" style="55" customWidth="1"/>
    <col min="6657" max="6658" width="19.5703125" style="55" customWidth="1"/>
    <col min="6659" max="6659" width="3.42578125" style="55" customWidth="1"/>
    <col min="6660" max="6661" width="26.5703125" style="55" customWidth="1"/>
    <col min="6662" max="6662" width="0.85546875" style="55" customWidth="1"/>
    <col min="6663" max="6664" width="21.28515625" style="55" customWidth="1"/>
    <col min="6665" max="6665" width="1" style="55" customWidth="1"/>
    <col min="6666" max="6667" width="21.28515625" style="55" customWidth="1"/>
    <col min="6668" max="6668" width="1" style="55" customWidth="1"/>
    <col min="6669" max="6670" width="21.28515625" style="55" customWidth="1"/>
    <col min="6671" max="6900" width="9.140625" style="55"/>
    <col min="6901" max="6901" width="69.85546875" style="55" customWidth="1"/>
    <col min="6902" max="6902" width="6.7109375" style="55" customWidth="1"/>
    <col min="6903" max="6903" width="0.85546875" style="55" customWidth="1"/>
    <col min="6904" max="6905" width="19.5703125" style="55" customWidth="1"/>
    <col min="6906" max="6906" width="1" style="55" customWidth="1"/>
    <col min="6907" max="6908" width="19.5703125" style="55" customWidth="1"/>
    <col min="6909" max="6909" width="1" style="55" customWidth="1"/>
    <col min="6910" max="6911" width="19.5703125" style="55" customWidth="1"/>
    <col min="6912" max="6912" width="1" style="55" customWidth="1"/>
    <col min="6913" max="6914" width="19.5703125" style="55" customWidth="1"/>
    <col min="6915" max="6915" width="3.42578125" style="55" customWidth="1"/>
    <col min="6916" max="6917" width="26.5703125" style="55" customWidth="1"/>
    <col min="6918" max="6918" width="0.85546875" style="55" customWidth="1"/>
    <col min="6919" max="6920" width="21.28515625" style="55" customWidth="1"/>
    <col min="6921" max="6921" width="1" style="55" customWidth="1"/>
    <col min="6922" max="6923" width="21.28515625" style="55" customWidth="1"/>
    <col min="6924" max="6924" width="1" style="55" customWidth="1"/>
    <col min="6925" max="6926" width="21.28515625" style="55" customWidth="1"/>
    <col min="6927" max="7156" width="9.140625" style="55"/>
    <col min="7157" max="7157" width="69.85546875" style="55" customWidth="1"/>
    <col min="7158" max="7158" width="6.7109375" style="55" customWidth="1"/>
    <col min="7159" max="7159" width="0.85546875" style="55" customWidth="1"/>
    <col min="7160" max="7161" width="19.5703125" style="55" customWidth="1"/>
    <col min="7162" max="7162" width="1" style="55" customWidth="1"/>
    <col min="7163" max="7164" width="19.5703125" style="55" customWidth="1"/>
    <col min="7165" max="7165" width="1" style="55" customWidth="1"/>
    <col min="7166" max="7167" width="19.5703125" style="55" customWidth="1"/>
    <col min="7168" max="7168" width="1" style="55" customWidth="1"/>
    <col min="7169" max="7170" width="19.5703125" style="55" customWidth="1"/>
    <col min="7171" max="7171" width="3.42578125" style="55" customWidth="1"/>
    <col min="7172" max="7173" width="26.5703125" style="55" customWidth="1"/>
    <col min="7174" max="7174" width="0.85546875" style="55" customWidth="1"/>
    <col min="7175" max="7176" width="21.28515625" style="55" customWidth="1"/>
    <col min="7177" max="7177" width="1" style="55" customWidth="1"/>
    <col min="7178" max="7179" width="21.28515625" style="55" customWidth="1"/>
    <col min="7180" max="7180" width="1" style="55" customWidth="1"/>
    <col min="7181" max="7182" width="21.28515625" style="55" customWidth="1"/>
    <col min="7183" max="7412" width="9.140625" style="55"/>
    <col min="7413" max="7413" width="69.85546875" style="55" customWidth="1"/>
    <col min="7414" max="7414" width="6.7109375" style="55" customWidth="1"/>
    <col min="7415" max="7415" width="0.85546875" style="55" customWidth="1"/>
    <col min="7416" max="7417" width="19.5703125" style="55" customWidth="1"/>
    <col min="7418" max="7418" width="1" style="55" customWidth="1"/>
    <col min="7419" max="7420" width="19.5703125" style="55" customWidth="1"/>
    <col min="7421" max="7421" width="1" style="55" customWidth="1"/>
    <col min="7422" max="7423" width="19.5703125" style="55" customWidth="1"/>
    <col min="7424" max="7424" width="1" style="55" customWidth="1"/>
    <col min="7425" max="7426" width="19.5703125" style="55" customWidth="1"/>
    <col min="7427" max="7427" width="3.42578125" style="55" customWidth="1"/>
    <col min="7428" max="7429" width="26.5703125" style="55" customWidth="1"/>
    <col min="7430" max="7430" width="0.85546875" style="55" customWidth="1"/>
    <col min="7431" max="7432" width="21.28515625" style="55" customWidth="1"/>
    <col min="7433" max="7433" width="1" style="55" customWidth="1"/>
    <col min="7434" max="7435" width="21.28515625" style="55" customWidth="1"/>
    <col min="7436" max="7436" width="1" style="55" customWidth="1"/>
    <col min="7437" max="7438" width="21.28515625" style="55" customWidth="1"/>
    <col min="7439" max="7668" width="9.140625" style="55"/>
    <col min="7669" max="7669" width="69.85546875" style="55" customWidth="1"/>
    <col min="7670" max="7670" width="6.7109375" style="55" customWidth="1"/>
    <col min="7671" max="7671" width="0.85546875" style="55" customWidth="1"/>
    <col min="7672" max="7673" width="19.5703125" style="55" customWidth="1"/>
    <col min="7674" max="7674" width="1" style="55" customWidth="1"/>
    <col min="7675" max="7676" width="19.5703125" style="55" customWidth="1"/>
    <col min="7677" max="7677" width="1" style="55" customWidth="1"/>
    <col min="7678" max="7679" width="19.5703125" style="55" customWidth="1"/>
    <col min="7680" max="7680" width="1" style="55" customWidth="1"/>
    <col min="7681" max="7682" width="19.5703125" style="55" customWidth="1"/>
    <col min="7683" max="7683" width="3.42578125" style="55" customWidth="1"/>
    <col min="7684" max="7685" width="26.5703125" style="55" customWidth="1"/>
    <col min="7686" max="7686" width="0.85546875" style="55" customWidth="1"/>
    <col min="7687" max="7688" width="21.28515625" style="55" customWidth="1"/>
    <col min="7689" max="7689" width="1" style="55" customWidth="1"/>
    <col min="7690" max="7691" width="21.28515625" style="55" customWidth="1"/>
    <col min="7692" max="7692" width="1" style="55" customWidth="1"/>
    <col min="7693" max="7694" width="21.28515625" style="55" customWidth="1"/>
    <col min="7695" max="7924" width="9.140625" style="55"/>
    <col min="7925" max="7925" width="69.85546875" style="55" customWidth="1"/>
    <col min="7926" max="7926" width="6.7109375" style="55" customWidth="1"/>
    <col min="7927" max="7927" width="0.85546875" style="55" customWidth="1"/>
    <col min="7928" max="7929" width="19.5703125" style="55" customWidth="1"/>
    <col min="7930" max="7930" width="1" style="55" customWidth="1"/>
    <col min="7931" max="7932" width="19.5703125" style="55" customWidth="1"/>
    <col min="7933" max="7933" width="1" style="55" customWidth="1"/>
    <col min="7934" max="7935" width="19.5703125" style="55" customWidth="1"/>
    <col min="7936" max="7936" width="1" style="55" customWidth="1"/>
    <col min="7937" max="7938" width="19.5703125" style="55" customWidth="1"/>
    <col min="7939" max="7939" width="3.42578125" style="55" customWidth="1"/>
    <col min="7940" max="7941" width="26.5703125" style="55" customWidth="1"/>
    <col min="7942" max="7942" width="0.85546875" style="55" customWidth="1"/>
    <col min="7943" max="7944" width="21.28515625" style="55" customWidth="1"/>
    <col min="7945" max="7945" width="1" style="55" customWidth="1"/>
    <col min="7946" max="7947" width="21.28515625" style="55" customWidth="1"/>
    <col min="7948" max="7948" width="1" style="55" customWidth="1"/>
    <col min="7949" max="7950" width="21.28515625" style="55" customWidth="1"/>
    <col min="7951" max="8180" width="9.140625" style="55"/>
    <col min="8181" max="8181" width="69.85546875" style="55" customWidth="1"/>
    <col min="8182" max="8182" width="6.7109375" style="55" customWidth="1"/>
    <col min="8183" max="8183" width="0.85546875" style="55" customWidth="1"/>
    <col min="8184" max="8185" width="19.5703125" style="55" customWidth="1"/>
    <col min="8186" max="8186" width="1" style="55" customWidth="1"/>
    <col min="8187" max="8188" width="19.5703125" style="55" customWidth="1"/>
    <col min="8189" max="8189" width="1" style="55" customWidth="1"/>
    <col min="8190" max="8191" width="19.5703125" style="55" customWidth="1"/>
    <col min="8192" max="8192" width="1" style="55" customWidth="1"/>
    <col min="8193" max="8194" width="19.5703125" style="55" customWidth="1"/>
    <col min="8195" max="8195" width="3.42578125" style="55" customWidth="1"/>
    <col min="8196" max="8197" width="26.5703125" style="55" customWidth="1"/>
    <col min="8198" max="8198" width="0.85546875" style="55" customWidth="1"/>
    <col min="8199" max="8200" width="21.28515625" style="55" customWidth="1"/>
    <col min="8201" max="8201" width="1" style="55" customWidth="1"/>
    <col min="8202" max="8203" width="21.28515625" style="55" customWidth="1"/>
    <col min="8204" max="8204" width="1" style="55" customWidth="1"/>
    <col min="8205" max="8206" width="21.28515625" style="55" customWidth="1"/>
    <col min="8207" max="8436" width="9.140625" style="55"/>
    <col min="8437" max="8437" width="69.85546875" style="55" customWidth="1"/>
    <col min="8438" max="8438" width="6.7109375" style="55" customWidth="1"/>
    <col min="8439" max="8439" width="0.85546875" style="55" customWidth="1"/>
    <col min="8440" max="8441" width="19.5703125" style="55" customWidth="1"/>
    <col min="8442" max="8442" width="1" style="55" customWidth="1"/>
    <col min="8443" max="8444" width="19.5703125" style="55" customWidth="1"/>
    <col min="8445" max="8445" width="1" style="55" customWidth="1"/>
    <col min="8446" max="8447" width="19.5703125" style="55" customWidth="1"/>
    <col min="8448" max="8448" width="1" style="55" customWidth="1"/>
    <col min="8449" max="8450" width="19.5703125" style="55" customWidth="1"/>
    <col min="8451" max="8451" width="3.42578125" style="55" customWidth="1"/>
    <col min="8452" max="8453" width="26.5703125" style="55" customWidth="1"/>
    <col min="8454" max="8454" width="0.85546875" style="55" customWidth="1"/>
    <col min="8455" max="8456" width="21.28515625" style="55" customWidth="1"/>
    <col min="8457" max="8457" width="1" style="55" customWidth="1"/>
    <col min="8458" max="8459" width="21.28515625" style="55" customWidth="1"/>
    <col min="8460" max="8460" width="1" style="55" customWidth="1"/>
    <col min="8461" max="8462" width="21.28515625" style="55" customWidth="1"/>
    <col min="8463" max="8692" width="9.140625" style="55"/>
    <col min="8693" max="8693" width="69.85546875" style="55" customWidth="1"/>
    <col min="8694" max="8694" width="6.7109375" style="55" customWidth="1"/>
    <col min="8695" max="8695" width="0.85546875" style="55" customWidth="1"/>
    <col min="8696" max="8697" width="19.5703125" style="55" customWidth="1"/>
    <col min="8698" max="8698" width="1" style="55" customWidth="1"/>
    <col min="8699" max="8700" width="19.5703125" style="55" customWidth="1"/>
    <col min="8701" max="8701" width="1" style="55" customWidth="1"/>
    <col min="8702" max="8703" width="19.5703125" style="55" customWidth="1"/>
    <col min="8704" max="8704" width="1" style="55" customWidth="1"/>
    <col min="8705" max="8706" width="19.5703125" style="55" customWidth="1"/>
    <col min="8707" max="8707" width="3.42578125" style="55" customWidth="1"/>
    <col min="8708" max="8709" width="26.5703125" style="55" customWidth="1"/>
    <col min="8710" max="8710" width="0.85546875" style="55" customWidth="1"/>
    <col min="8711" max="8712" width="21.28515625" style="55" customWidth="1"/>
    <col min="8713" max="8713" width="1" style="55" customWidth="1"/>
    <col min="8714" max="8715" width="21.28515625" style="55" customWidth="1"/>
    <col min="8716" max="8716" width="1" style="55" customWidth="1"/>
    <col min="8717" max="8718" width="21.28515625" style="55" customWidth="1"/>
    <col min="8719" max="8948" width="9.140625" style="55"/>
    <col min="8949" max="8949" width="69.85546875" style="55" customWidth="1"/>
    <col min="8950" max="8950" width="6.7109375" style="55" customWidth="1"/>
    <col min="8951" max="8951" width="0.85546875" style="55" customWidth="1"/>
    <col min="8952" max="8953" width="19.5703125" style="55" customWidth="1"/>
    <col min="8954" max="8954" width="1" style="55" customWidth="1"/>
    <col min="8955" max="8956" width="19.5703125" style="55" customWidth="1"/>
    <col min="8957" max="8957" width="1" style="55" customWidth="1"/>
    <col min="8958" max="8959" width="19.5703125" style="55" customWidth="1"/>
    <col min="8960" max="8960" width="1" style="55" customWidth="1"/>
    <col min="8961" max="8962" width="19.5703125" style="55" customWidth="1"/>
    <col min="8963" max="8963" width="3.42578125" style="55" customWidth="1"/>
    <col min="8964" max="8965" width="26.5703125" style="55" customWidth="1"/>
    <col min="8966" max="8966" width="0.85546875" style="55" customWidth="1"/>
    <col min="8967" max="8968" width="21.28515625" style="55" customWidth="1"/>
    <col min="8969" max="8969" width="1" style="55" customWidth="1"/>
    <col min="8970" max="8971" width="21.28515625" style="55" customWidth="1"/>
    <col min="8972" max="8972" width="1" style="55" customWidth="1"/>
    <col min="8973" max="8974" width="21.28515625" style="55" customWidth="1"/>
    <col min="8975" max="9204" width="9.140625" style="55"/>
    <col min="9205" max="9205" width="69.85546875" style="55" customWidth="1"/>
    <col min="9206" max="9206" width="6.7109375" style="55" customWidth="1"/>
    <col min="9207" max="9207" width="0.85546875" style="55" customWidth="1"/>
    <col min="9208" max="9209" width="19.5703125" style="55" customWidth="1"/>
    <col min="9210" max="9210" width="1" style="55" customWidth="1"/>
    <col min="9211" max="9212" width="19.5703125" style="55" customWidth="1"/>
    <col min="9213" max="9213" width="1" style="55" customWidth="1"/>
    <col min="9214" max="9215" width="19.5703125" style="55" customWidth="1"/>
    <col min="9216" max="9216" width="1" style="55" customWidth="1"/>
    <col min="9217" max="9218" width="19.5703125" style="55" customWidth="1"/>
    <col min="9219" max="9219" width="3.42578125" style="55" customWidth="1"/>
    <col min="9220" max="9221" width="26.5703125" style="55" customWidth="1"/>
    <col min="9222" max="9222" width="0.85546875" style="55" customWidth="1"/>
    <col min="9223" max="9224" width="21.28515625" style="55" customWidth="1"/>
    <col min="9225" max="9225" width="1" style="55" customWidth="1"/>
    <col min="9226" max="9227" width="21.28515625" style="55" customWidth="1"/>
    <col min="9228" max="9228" width="1" style="55" customWidth="1"/>
    <col min="9229" max="9230" width="21.28515625" style="55" customWidth="1"/>
    <col min="9231" max="9460" width="9.140625" style="55"/>
    <col min="9461" max="9461" width="69.85546875" style="55" customWidth="1"/>
    <col min="9462" max="9462" width="6.7109375" style="55" customWidth="1"/>
    <col min="9463" max="9463" width="0.85546875" style="55" customWidth="1"/>
    <col min="9464" max="9465" width="19.5703125" style="55" customWidth="1"/>
    <col min="9466" max="9466" width="1" style="55" customWidth="1"/>
    <col min="9467" max="9468" width="19.5703125" style="55" customWidth="1"/>
    <col min="9469" max="9469" width="1" style="55" customWidth="1"/>
    <col min="9470" max="9471" width="19.5703125" style="55" customWidth="1"/>
    <col min="9472" max="9472" width="1" style="55" customWidth="1"/>
    <col min="9473" max="9474" width="19.5703125" style="55" customWidth="1"/>
    <col min="9475" max="9475" width="3.42578125" style="55" customWidth="1"/>
    <col min="9476" max="9477" width="26.5703125" style="55" customWidth="1"/>
    <col min="9478" max="9478" width="0.85546875" style="55" customWidth="1"/>
    <col min="9479" max="9480" width="21.28515625" style="55" customWidth="1"/>
    <col min="9481" max="9481" width="1" style="55" customWidth="1"/>
    <col min="9482" max="9483" width="21.28515625" style="55" customWidth="1"/>
    <col min="9484" max="9484" width="1" style="55" customWidth="1"/>
    <col min="9485" max="9486" width="21.28515625" style="55" customWidth="1"/>
    <col min="9487" max="9716" width="9.140625" style="55"/>
    <col min="9717" max="9717" width="69.85546875" style="55" customWidth="1"/>
    <col min="9718" max="9718" width="6.7109375" style="55" customWidth="1"/>
    <col min="9719" max="9719" width="0.85546875" style="55" customWidth="1"/>
    <col min="9720" max="9721" width="19.5703125" style="55" customWidth="1"/>
    <col min="9722" max="9722" width="1" style="55" customWidth="1"/>
    <col min="9723" max="9724" width="19.5703125" style="55" customWidth="1"/>
    <col min="9725" max="9725" width="1" style="55" customWidth="1"/>
    <col min="9726" max="9727" width="19.5703125" style="55" customWidth="1"/>
    <col min="9728" max="9728" width="1" style="55" customWidth="1"/>
    <col min="9729" max="9730" width="19.5703125" style="55" customWidth="1"/>
    <col min="9731" max="9731" width="3.42578125" style="55" customWidth="1"/>
    <col min="9732" max="9733" width="26.5703125" style="55" customWidth="1"/>
    <col min="9734" max="9734" width="0.85546875" style="55" customWidth="1"/>
    <col min="9735" max="9736" width="21.28515625" style="55" customWidth="1"/>
    <col min="9737" max="9737" width="1" style="55" customWidth="1"/>
    <col min="9738" max="9739" width="21.28515625" style="55" customWidth="1"/>
    <col min="9740" max="9740" width="1" style="55" customWidth="1"/>
    <col min="9741" max="9742" width="21.28515625" style="55" customWidth="1"/>
    <col min="9743" max="9972" width="9.140625" style="55"/>
    <col min="9973" max="9973" width="69.85546875" style="55" customWidth="1"/>
    <col min="9974" max="9974" width="6.7109375" style="55" customWidth="1"/>
    <col min="9975" max="9975" width="0.85546875" style="55" customWidth="1"/>
    <col min="9976" max="9977" width="19.5703125" style="55" customWidth="1"/>
    <col min="9978" max="9978" width="1" style="55" customWidth="1"/>
    <col min="9979" max="9980" width="19.5703125" style="55" customWidth="1"/>
    <col min="9981" max="9981" width="1" style="55" customWidth="1"/>
    <col min="9982" max="9983" width="19.5703125" style="55" customWidth="1"/>
    <col min="9984" max="9984" width="1" style="55" customWidth="1"/>
    <col min="9985" max="9986" width="19.5703125" style="55" customWidth="1"/>
    <col min="9987" max="9987" width="3.42578125" style="55" customWidth="1"/>
    <col min="9988" max="9989" width="26.5703125" style="55" customWidth="1"/>
    <col min="9990" max="9990" width="0.85546875" style="55" customWidth="1"/>
    <col min="9991" max="9992" width="21.28515625" style="55" customWidth="1"/>
    <col min="9993" max="9993" width="1" style="55" customWidth="1"/>
    <col min="9994" max="9995" width="21.28515625" style="55" customWidth="1"/>
    <col min="9996" max="9996" width="1" style="55" customWidth="1"/>
    <col min="9997" max="9998" width="21.28515625" style="55" customWidth="1"/>
    <col min="9999" max="10228" width="9.140625" style="55"/>
    <col min="10229" max="10229" width="69.85546875" style="55" customWidth="1"/>
    <col min="10230" max="10230" width="6.7109375" style="55" customWidth="1"/>
    <col min="10231" max="10231" width="0.85546875" style="55" customWidth="1"/>
    <col min="10232" max="10233" width="19.5703125" style="55" customWidth="1"/>
    <col min="10234" max="10234" width="1" style="55" customWidth="1"/>
    <col min="10235" max="10236" width="19.5703125" style="55" customWidth="1"/>
    <col min="10237" max="10237" width="1" style="55" customWidth="1"/>
    <col min="10238" max="10239" width="19.5703125" style="55" customWidth="1"/>
    <col min="10240" max="10240" width="1" style="55" customWidth="1"/>
    <col min="10241" max="10242" width="19.5703125" style="55" customWidth="1"/>
    <col min="10243" max="10243" width="3.42578125" style="55" customWidth="1"/>
    <col min="10244" max="10245" width="26.5703125" style="55" customWidth="1"/>
    <col min="10246" max="10246" width="0.85546875" style="55" customWidth="1"/>
    <col min="10247" max="10248" width="21.28515625" style="55" customWidth="1"/>
    <col min="10249" max="10249" width="1" style="55" customWidth="1"/>
    <col min="10250" max="10251" width="21.28515625" style="55" customWidth="1"/>
    <col min="10252" max="10252" width="1" style="55" customWidth="1"/>
    <col min="10253" max="10254" width="21.28515625" style="55" customWidth="1"/>
    <col min="10255" max="10484" width="9.140625" style="55"/>
    <col min="10485" max="10485" width="69.85546875" style="55" customWidth="1"/>
    <col min="10486" max="10486" width="6.7109375" style="55" customWidth="1"/>
    <col min="10487" max="10487" width="0.85546875" style="55" customWidth="1"/>
    <col min="10488" max="10489" width="19.5703125" style="55" customWidth="1"/>
    <col min="10490" max="10490" width="1" style="55" customWidth="1"/>
    <col min="10491" max="10492" width="19.5703125" style="55" customWidth="1"/>
    <col min="10493" max="10493" width="1" style="55" customWidth="1"/>
    <col min="10494" max="10495" width="19.5703125" style="55" customWidth="1"/>
    <col min="10496" max="10496" width="1" style="55" customWidth="1"/>
    <col min="10497" max="10498" width="19.5703125" style="55" customWidth="1"/>
    <col min="10499" max="10499" width="3.42578125" style="55" customWidth="1"/>
    <col min="10500" max="10501" width="26.5703125" style="55" customWidth="1"/>
    <col min="10502" max="10502" width="0.85546875" style="55" customWidth="1"/>
    <col min="10503" max="10504" width="21.28515625" style="55" customWidth="1"/>
    <col min="10505" max="10505" width="1" style="55" customWidth="1"/>
    <col min="10506" max="10507" width="21.28515625" style="55" customWidth="1"/>
    <col min="10508" max="10508" width="1" style="55" customWidth="1"/>
    <col min="10509" max="10510" width="21.28515625" style="55" customWidth="1"/>
    <col min="10511" max="10740" width="9.140625" style="55"/>
    <col min="10741" max="10741" width="69.85546875" style="55" customWidth="1"/>
    <col min="10742" max="10742" width="6.7109375" style="55" customWidth="1"/>
    <col min="10743" max="10743" width="0.85546875" style="55" customWidth="1"/>
    <col min="10744" max="10745" width="19.5703125" style="55" customWidth="1"/>
    <col min="10746" max="10746" width="1" style="55" customWidth="1"/>
    <col min="10747" max="10748" width="19.5703125" style="55" customWidth="1"/>
    <col min="10749" max="10749" width="1" style="55" customWidth="1"/>
    <col min="10750" max="10751" width="19.5703125" style="55" customWidth="1"/>
    <col min="10752" max="10752" width="1" style="55" customWidth="1"/>
    <col min="10753" max="10754" width="19.5703125" style="55" customWidth="1"/>
    <col min="10755" max="10755" width="3.42578125" style="55" customWidth="1"/>
    <col min="10756" max="10757" width="26.5703125" style="55" customWidth="1"/>
    <col min="10758" max="10758" width="0.85546875" style="55" customWidth="1"/>
    <col min="10759" max="10760" width="21.28515625" style="55" customWidth="1"/>
    <col min="10761" max="10761" width="1" style="55" customWidth="1"/>
    <col min="10762" max="10763" width="21.28515625" style="55" customWidth="1"/>
    <col min="10764" max="10764" width="1" style="55" customWidth="1"/>
    <col min="10765" max="10766" width="21.28515625" style="55" customWidth="1"/>
    <col min="10767" max="10996" width="9.140625" style="55"/>
    <col min="10997" max="10997" width="69.85546875" style="55" customWidth="1"/>
    <col min="10998" max="10998" width="6.7109375" style="55" customWidth="1"/>
    <col min="10999" max="10999" width="0.85546875" style="55" customWidth="1"/>
    <col min="11000" max="11001" width="19.5703125" style="55" customWidth="1"/>
    <col min="11002" max="11002" width="1" style="55" customWidth="1"/>
    <col min="11003" max="11004" width="19.5703125" style="55" customWidth="1"/>
    <col min="11005" max="11005" width="1" style="55" customWidth="1"/>
    <col min="11006" max="11007" width="19.5703125" style="55" customWidth="1"/>
    <col min="11008" max="11008" width="1" style="55" customWidth="1"/>
    <col min="11009" max="11010" width="19.5703125" style="55" customWidth="1"/>
    <col min="11011" max="11011" width="3.42578125" style="55" customWidth="1"/>
    <col min="11012" max="11013" width="26.5703125" style="55" customWidth="1"/>
    <col min="11014" max="11014" width="0.85546875" style="55" customWidth="1"/>
    <col min="11015" max="11016" width="21.28515625" style="55" customWidth="1"/>
    <col min="11017" max="11017" width="1" style="55" customWidth="1"/>
    <col min="11018" max="11019" width="21.28515625" style="55" customWidth="1"/>
    <col min="11020" max="11020" width="1" style="55" customWidth="1"/>
    <col min="11021" max="11022" width="21.28515625" style="55" customWidth="1"/>
    <col min="11023" max="11252" width="9.140625" style="55"/>
    <col min="11253" max="11253" width="69.85546875" style="55" customWidth="1"/>
    <col min="11254" max="11254" width="6.7109375" style="55" customWidth="1"/>
    <col min="11255" max="11255" width="0.85546875" style="55" customWidth="1"/>
    <col min="11256" max="11257" width="19.5703125" style="55" customWidth="1"/>
    <col min="11258" max="11258" width="1" style="55" customWidth="1"/>
    <col min="11259" max="11260" width="19.5703125" style="55" customWidth="1"/>
    <col min="11261" max="11261" width="1" style="55" customWidth="1"/>
    <col min="11262" max="11263" width="19.5703125" style="55" customWidth="1"/>
    <col min="11264" max="11264" width="1" style="55" customWidth="1"/>
    <col min="11265" max="11266" width="19.5703125" style="55" customWidth="1"/>
    <col min="11267" max="11267" width="3.42578125" style="55" customWidth="1"/>
    <col min="11268" max="11269" width="26.5703125" style="55" customWidth="1"/>
    <col min="11270" max="11270" width="0.85546875" style="55" customWidth="1"/>
    <col min="11271" max="11272" width="21.28515625" style="55" customWidth="1"/>
    <col min="11273" max="11273" width="1" style="55" customWidth="1"/>
    <col min="11274" max="11275" width="21.28515625" style="55" customWidth="1"/>
    <col min="11276" max="11276" width="1" style="55" customWidth="1"/>
    <col min="11277" max="11278" width="21.28515625" style="55" customWidth="1"/>
    <col min="11279" max="11508" width="9.140625" style="55"/>
    <col min="11509" max="11509" width="69.85546875" style="55" customWidth="1"/>
    <col min="11510" max="11510" width="6.7109375" style="55" customWidth="1"/>
    <col min="11511" max="11511" width="0.85546875" style="55" customWidth="1"/>
    <col min="11512" max="11513" width="19.5703125" style="55" customWidth="1"/>
    <col min="11514" max="11514" width="1" style="55" customWidth="1"/>
    <col min="11515" max="11516" width="19.5703125" style="55" customWidth="1"/>
    <col min="11517" max="11517" width="1" style="55" customWidth="1"/>
    <col min="11518" max="11519" width="19.5703125" style="55" customWidth="1"/>
    <col min="11520" max="11520" width="1" style="55" customWidth="1"/>
    <col min="11521" max="11522" width="19.5703125" style="55" customWidth="1"/>
    <col min="11523" max="11523" width="3.42578125" style="55" customWidth="1"/>
    <col min="11524" max="11525" width="26.5703125" style="55" customWidth="1"/>
    <col min="11526" max="11526" width="0.85546875" style="55" customWidth="1"/>
    <col min="11527" max="11528" width="21.28515625" style="55" customWidth="1"/>
    <col min="11529" max="11529" width="1" style="55" customWidth="1"/>
    <col min="11530" max="11531" width="21.28515625" style="55" customWidth="1"/>
    <col min="11532" max="11532" width="1" style="55" customWidth="1"/>
    <col min="11533" max="11534" width="21.28515625" style="55" customWidth="1"/>
    <col min="11535" max="11764" width="9.140625" style="55"/>
    <col min="11765" max="11765" width="69.85546875" style="55" customWidth="1"/>
    <col min="11766" max="11766" width="6.7109375" style="55" customWidth="1"/>
    <col min="11767" max="11767" width="0.85546875" style="55" customWidth="1"/>
    <col min="11768" max="11769" width="19.5703125" style="55" customWidth="1"/>
    <col min="11770" max="11770" width="1" style="55" customWidth="1"/>
    <col min="11771" max="11772" width="19.5703125" style="55" customWidth="1"/>
    <col min="11773" max="11773" width="1" style="55" customWidth="1"/>
    <col min="11774" max="11775" width="19.5703125" style="55" customWidth="1"/>
    <col min="11776" max="11776" width="1" style="55" customWidth="1"/>
    <col min="11777" max="11778" width="19.5703125" style="55" customWidth="1"/>
    <col min="11779" max="11779" width="3.42578125" style="55" customWidth="1"/>
    <col min="11780" max="11781" width="26.5703125" style="55" customWidth="1"/>
    <col min="11782" max="11782" width="0.85546875" style="55" customWidth="1"/>
    <col min="11783" max="11784" width="21.28515625" style="55" customWidth="1"/>
    <col min="11785" max="11785" width="1" style="55" customWidth="1"/>
    <col min="11786" max="11787" width="21.28515625" style="55" customWidth="1"/>
    <col min="11788" max="11788" width="1" style="55" customWidth="1"/>
    <col min="11789" max="11790" width="21.28515625" style="55" customWidth="1"/>
    <col min="11791" max="12020" width="9.140625" style="55"/>
    <col min="12021" max="12021" width="69.85546875" style="55" customWidth="1"/>
    <col min="12022" max="12022" width="6.7109375" style="55" customWidth="1"/>
    <col min="12023" max="12023" width="0.85546875" style="55" customWidth="1"/>
    <col min="12024" max="12025" width="19.5703125" style="55" customWidth="1"/>
    <col min="12026" max="12026" width="1" style="55" customWidth="1"/>
    <col min="12027" max="12028" width="19.5703125" style="55" customWidth="1"/>
    <col min="12029" max="12029" width="1" style="55" customWidth="1"/>
    <col min="12030" max="12031" width="19.5703125" style="55" customWidth="1"/>
    <col min="12032" max="12032" width="1" style="55" customWidth="1"/>
    <col min="12033" max="12034" width="19.5703125" style="55" customWidth="1"/>
    <col min="12035" max="12035" width="3.42578125" style="55" customWidth="1"/>
    <col min="12036" max="12037" width="26.5703125" style="55" customWidth="1"/>
    <col min="12038" max="12038" width="0.85546875" style="55" customWidth="1"/>
    <col min="12039" max="12040" width="21.28515625" style="55" customWidth="1"/>
    <col min="12041" max="12041" width="1" style="55" customWidth="1"/>
    <col min="12042" max="12043" width="21.28515625" style="55" customWidth="1"/>
    <col min="12044" max="12044" width="1" style="55" customWidth="1"/>
    <col min="12045" max="12046" width="21.28515625" style="55" customWidth="1"/>
    <col min="12047" max="12276" width="9.140625" style="55"/>
    <col min="12277" max="12277" width="69.85546875" style="55" customWidth="1"/>
    <col min="12278" max="12278" width="6.7109375" style="55" customWidth="1"/>
    <col min="12279" max="12279" width="0.85546875" style="55" customWidth="1"/>
    <col min="12280" max="12281" width="19.5703125" style="55" customWidth="1"/>
    <col min="12282" max="12282" width="1" style="55" customWidth="1"/>
    <col min="12283" max="12284" width="19.5703125" style="55" customWidth="1"/>
    <col min="12285" max="12285" width="1" style="55" customWidth="1"/>
    <col min="12286" max="12287" width="19.5703125" style="55" customWidth="1"/>
    <col min="12288" max="12288" width="1" style="55" customWidth="1"/>
    <col min="12289" max="12290" width="19.5703125" style="55" customWidth="1"/>
    <col min="12291" max="12291" width="3.42578125" style="55" customWidth="1"/>
    <col min="12292" max="12293" width="26.5703125" style="55" customWidth="1"/>
    <col min="12294" max="12294" width="0.85546875" style="55" customWidth="1"/>
    <col min="12295" max="12296" width="21.28515625" style="55" customWidth="1"/>
    <col min="12297" max="12297" width="1" style="55" customWidth="1"/>
    <col min="12298" max="12299" width="21.28515625" style="55" customWidth="1"/>
    <col min="12300" max="12300" width="1" style="55" customWidth="1"/>
    <col min="12301" max="12302" width="21.28515625" style="55" customWidth="1"/>
    <col min="12303" max="12532" width="9.140625" style="55"/>
    <col min="12533" max="12533" width="69.85546875" style="55" customWidth="1"/>
    <col min="12534" max="12534" width="6.7109375" style="55" customWidth="1"/>
    <col min="12535" max="12535" width="0.85546875" style="55" customWidth="1"/>
    <col min="12536" max="12537" width="19.5703125" style="55" customWidth="1"/>
    <col min="12538" max="12538" width="1" style="55" customWidth="1"/>
    <col min="12539" max="12540" width="19.5703125" style="55" customWidth="1"/>
    <col min="12541" max="12541" width="1" style="55" customWidth="1"/>
    <col min="12542" max="12543" width="19.5703125" style="55" customWidth="1"/>
    <col min="12544" max="12544" width="1" style="55" customWidth="1"/>
    <col min="12545" max="12546" width="19.5703125" style="55" customWidth="1"/>
    <col min="12547" max="12547" width="3.42578125" style="55" customWidth="1"/>
    <col min="12548" max="12549" width="26.5703125" style="55" customWidth="1"/>
    <col min="12550" max="12550" width="0.85546875" style="55" customWidth="1"/>
    <col min="12551" max="12552" width="21.28515625" style="55" customWidth="1"/>
    <col min="12553" max="12553" width="1" style="55" customWidth="1"/>
    <col min="12554" max="12555" width="21.28515625" style="55" customWidth="1"/>
    <col min="12556" max="12556" width="1" style="55" customWidth="1"/>
    <col min="12557" max="12558" width="21.28515625" style="55" customWidth="1"/>
    <col min="12559" max="12788" width="9.140625" style="55"/>
    <col min="12789" max="12789" width="69.85546875" style="55" customWidth="1"/>
    <col min="12790" max="12790" width="6.7109375" style="55" customWidth="1"/>
    <col min="12791" max="12791" width="0.85546875" style="55" customWidth="1"/>
    <col min="12792" max="12793" width="19.5703125" style="55" customWidth="1"/>
    <col min="12794" max="12794" width="1" style="55" customWidth="1"/>
    <col min="12795" max="12796" width="19.5703125" style="55" customWidth="1"/>
    <col min="12797" max="12797" width="1" style="55" customWidth="1"/>
    <col min="12798" max="12799" width="19.5703125" style="55" customWidth="1"/>
    <col min="12800" max="12800" width="1" style="55" customWidth="1"/>
    <col min="12801" max="12802" width="19.5703125" style="55" customWidth="1"/>
    <col min="12803" max="12803" width="3.42578125" style="55" customWidth="1"/>
    <col min="12804" max="12805" width="26.5703125" style="55" customWidth="1"/>
    <col min="12806" max="12806" width="0.85546875" style="55" customWidth="1"/>
    <col min="12807" max="12808" width="21.28515625" style="55" customWidth="1"/>
    <col min="12809" max="12809" width="1" style="55" customWidth="1"/>
    <col min="12810" max="12811" width="21.28515625" style="55" customWidth="1"/>
    <col min="12812" max="12812" width="1" style="55" customWidth="1"/>
    <col min="12813" max="12814" width="21.28515625" style="55" customWidth="1"/>
    <col min="12815" max="13044" width="9.140625" style="55"/>
    <col min="13045" max="13045" width="69.85546875" style="55" customWidth="1"/>
    <col min="13046" max="13046" width="6.7109375" style="55" customWidth="1"/>
    <col min="13047" max="13047" width="0.85546875" style="55" customWidth="1"/>
    <col min="13048" max="13049" width="19.5703125" style="55" customWidth="1"/>
    <col min="13050" max="13050" width="1" style="55" customWidth="1"/>
    <col min="13051" max="13052" width="19.5703125" style="55" customWidth="1"/>
    <col min="13053" max="13053" width="1" style="55" customWidth="1"/>
    <col min="13054" max="13055" width="19.5703125" style="55" customWidth="1"/>
    <col min="13056" max="13056" width="1" style="55" customWidth="1"/>
    <col min="13057" max="13058" width="19.5703125" style="55" customWidth="1"/>
    <col min="13059" max="13059" width="3.42578125" style="55" customWidth="1"/>
    <col min="13060" max="13061" width="26.5703125" style="55" customWidth="1"/>
    <col min="13062" max="13062" width="0.85546875" style="55" customWidth="1"/>
    <col min="13063" max="13064" width="21.28515625" style="55" customWidth="1"/>
    <col min="13065" max="13065" width="1" style="55" customWidth="1"/>
    <col min="13066" max="13067" width="21.28515625" style="55" customWidth="1"/>
    <col min="13068" max="13068" width="1" style="55" customWidth="1"/>
    <col min="13069" max="13070" width="21.28515625" style="55" customWidth="1"/>
    <col min="13071" max="13300" width="9.140625" style="55"/>
    <col min="13301" max="13301" width="69.85546875" style="55" customWidth="1"/>
    <col min="13302" max="13302" width="6.7109375" style="55" customWidth="1"/>
    <col min="13303" max="13303" width="0.85546875" style="55" customWidth="1"/>
    <col min="13304" max="13305" width="19.5703125" style="55" customWidth="1"/>
    <col min="13306" max="13306" width="1" style="55" customWidth="1"/>
    <col min="13307" max="13308" width="19.5703125" style="55" customWidth="1"/>
    <col min="13309" max="13309" width="1" style="55" customWidth="1"/>
    <col min="13310" max="13311" width="19.5703125" style="55" customWidth="1"/>
    <col min="13312" max="13312" width="1" style="55" customWidth="1"/>
    <col min="13313" max="13314" width="19.5703125" style="55" customWidth="1"/>
    <col min="13315" max="13315" width="3.42578125" style="55" customWidth="1"/>
    <col min="13316" max="13317" width="26.5703125" style="55" customWidth="1"/>
    <col min="13318" max="13318" width="0.85546875" style="55" customWidth="1"/>
    <col min="13319" max="13320" width="21.28515625" style="55" customWidth="1"/>
    <col min="13321" max="13321" width="1" style="55" customWidth="1"/>
    <col min="13322" max="13323" width="21.28515625" style="55" customWidth="1"/>
    <col min="13324" max="13324" width="1" style="55" customWidth="1"/>
    <col min="13325" max="13326" width="21.28515625" style="55" customWidth="1"/>
    <col min="13327" max="13556" width="9.140625" style="55"/>
    <col min="13557" max="13557" width="69.85546875" style="55" customWidth="1"/>
    <col min="13558" max="13558" width="6.7109375" style="55" customWidth="1"/>
    <col min="13559" max="13559" width="0.85546875" style="55" customWidth="1"/>
    <col min="13560" max="13561" width="19.5703125" style="55" customWidth="1"/>
    <col min="13562" max="13562" width="1" style="55" customWidth="1"/>
    <col min="13563" max="13564" width="19.5703125" style="55" customWidth="1"/>
    <col min="13565" max="13565" width="1" style="55" customWidth="1"/>
    <col min="13566" max="13567" width="19.5703125" style="55" customWidth="1"/>
    <col min="13568" max="13568" width="1" style="55" customWidth="1"/>
    <col min="13569" max="13570" width="19.5703125" style="55" customWidth="1"/>
    <col min="13571" max="13571" width="3.42578125" style="55" customWidth="1"/>
    <col min="13572" max="13573" width="26.5703125" style="55" customWidth="1"/>
    <col min="13574" max="13574" width="0.85546875" style="55" customWidth="1"/>
    <col min="13575" max="13576" width="21.28515625" style="55" customWidth="1"/>
    <col min="13577" max="13577" width="1" style="55" customWidth="1"/>
    <col min="13578" max="13579" width="21.28515625" style="55" customWidth="1"/>
    <col min="13580" max="13580" width="1" style="55" customWidth="1"/>
    <col min="13581" max="13582" width="21.28515625" style="55" customWidth="1"/>
    <col min="13583" max="13812" width="9.140625" style="55"/>
    <col min="13813" max="13813" width="69.85546875" style="55" customWidth="1"/>
    <col min="13814" max="13814" width="6.7109375" style="55" customWidth="1"/>
    <col min="13815" max="13815" width="0.85546875" style="55" customWidth="1"/>
    <col min="13816" max="13817" width="19.5703125" style="55" customWidth="1"/>
    <col min="13818" max="13818" width="1" style="55" customWidth="1"/>
    <col min="13819" max="13820" width="19.5703125" style="55" customWidth="1"/>
    <col min="13821" max="13821" width="1" style="55" customWidth="1"/>
    <col min="13822" max="13823" width="19.5703125" style="55" customWidth="1"/>
    <col min="13824" max="13824" width="1" style="55" customWidth="1"/>
    <col min="13825" max="13826" width="19.5703125" style="55" customWidth="1"/>
    <col min="13827" max="13827" width="3.42578125" style="55" customWidth="1"/>
    <col min="13828" max="13829" width="26.5703125" style="55" customWidth="1"/>
    <col min="13830" max="13830" width="0.85546875" style="55" customWidth="1"/>
    <col min="13831" max="13832" width="21.28515625" style="55" customWidth="1"/>
    <col min="13833" max="13833" width="1" style="55" customWidth="1"/>
    <col min="13834" max="13835" width="21.28515625" style="55" customWidth="1"/>
    <col min="13836" max="13836" width="1" style="55" customWidth="1"/>
    <col min="13837" max="13838" width="21.28515625" style="55" customWidth="1"/>
    <col min="13839" max="14068" width="9.140625" style="55"/>
    <col min="14069" max="14069" width="69.85546875" style="55" customWidth="1"/>
    <col min="14070" max="14070" width="6.7109375" style="55" customWidth="1"/>
    <col min="14071" max="14071" width="0.85546875" style="55" customWidth="1"/>
    <col min="14072" max="14073" width="19.5703125" style="55" customWidth="1"/>
    <col min="14074" max="14074" width="1" style="55" customWidth="1"/>
    <col min="14075" max="14076" width="19.5703125" style="55" customWidth="1"/>
    <col min="14077" max="14077" width="1" style="55" customWidth="1"/>
    <col min="14078" max="14079" width="19.5703125" style="55" customWidth="1"/>
    <col min="14080" max="14080" width="1" style="55" customWidth="1"/>
    <col min="14081" max="14082" width="19.5703125" style="55" customWidth="1"/>
    <col min="14083" max="14083" width="3.42578125" style="55" customWidth="1"/>
    <col min="14084" max="14085" width="26.5703125" style="55" customWidth="1"/>
    <col min="14086" max="14086" width="0.85546875" style="55" customWidth="1"/>
    <col min="14087" max="14088" width="21.28515625" style="55" customWidth="1"/>
    <col min="14089" max="14089" width="1" style="55" customWidth="1"/>
    <col min="14090" max="14091" width="21.28515625" style="55" customWidth="1"/>
    <col min="14092" max="14092" width="1" style="55" customWidth="1"/>
    <col min="14093" max="14094" width="21.28515625" style="55" customWidth="1"/>
    <col min="14095" max="14324" width="9.140625" style="55"/>
    <col min="14325" max="14325" width="69.85546875" style="55" customWidth="1"/>
    <col min="14326" max="14326" width="6.7109375" style="55" customWidth="1"/>
    <col min="14327" max="14327" width="0.85546875" style="55" customWidth="1"/>
    <col min="14328" max="14329" width="19.5703125" style="55" customWidth="1"/>
    <col min="14330" max="14330" width="1" style="55" customWidth="1"/>
    <col min="14331" max="14332" width="19.5703125" style="55" customWidth="1"/>
    <col min="14333" max="14333" width="1" style="55" customWidth="1"/>
    <col min="14334" max="14335" width="19.5703125" style="55" customWidth="1"/>
    <col min="14336" max="14336" width="1" style="55" customWidth="1"/>
    <col min="14337" max="14338" width="19.5703125" style="55" customWidth="1"/>
    <col min="14339" max="14339" width="3.42578125" style="55" customWidth="1"/>
    <col min="14340" max="14341" width="26.5703125" style="55" customWidth="1"/>
    <col min="14342" max="14342" width="0.85546875" style="55" customWidth="1"/>
    <col min="14343" max="14344" width="21.28515625" style="55" customWidth="1"/>
    <col min="14345" max="14345" width="1" style="55" customWidth="1"/>
    <col min="14346" max="14347" width="21.28515625" style="55" customWidth="1"/>
    <col min="14348" max="14348" width="1" style="55" customWidth="1"/>
    <col min="14349" max="14350" width="21.28515625" style="55" customWidth="1"/>
    <col min="14351" max="14580" width="9.140625" style="55"/>
    <col min="14581" max="14581" width="69.85546875" style="55" customWidth="1"/>
    <col min="14582" max="14582" width="6.7109375" style="55" customWidth="1"/>
    <col min="14583" max="14583" width="0.85546875" style="55" customWidth="1"/>
    <col min="14584" max="14585" width="19.5703125" style="55" customWidth="1"/>
    <col min="14586" max="14586" width="1" style="55" customWidth="1"/>
    <col min="14587" max="14588" width="19.5703125" style="55" customWidth="1"/>
    <col min="14589" max="14589" width="1" style="55" customWidth="1"/>
    <col min="14590" max="14591" width="19.5703125" style="55" customWidth="1"/>
    <col min="14592" max="14592" width="1" style="55" customWidth="1"/>
    <col min="14593" max="14594" width="19.5703125" style="55" customWidth="1"/>
    <col min="14595" max="14595" width="3.42578125" style="55" customWidth="1"/>
    <col min="14596" max="14597" width="26.5703125" style="55" customWidth="1"/>
    <col min="14598" max="14598" width="0.85546875" style="55" customWidth="1"/>
    <col min="14599" max="14600" width="21.28515625" style="55" customWidth="1"/>
    <col min="14601" max="14601" width="1" style="55" customWidth="1"/>
    <col min="14602" max="14603" width="21.28515625" style="55" customWidth="1"/>
    <col min="14604" max="14604" width="1" style="55" customWidth="1"/>
    <col min="14605" max="14606" width="21.28515625" style="55" customWidth="1"/>
    <col min="14607" max="14836" width="9.140625" style="55"/>
    <col min="14837" max="14837" width="69.85546875" style="55" customWidth="1"/>
    <col min="14838" max="14838" width="6.7109375" style="55" customWidth="1"/>
    <col min="14839" max="14839" width="0.85546875" style="55" customWidth="1"/>
    <col min="14840" max="14841" width="19.5703125" style="55" customWidth="1"/>
    <col min="14842" max="14842" width="1" style="55" customWidth="1"/>
    <col min="14843" max="14844" width="19.5703125" style="55" customWidth="1"/>
    <col min="14845" max="14845" width="1" style="55" customWidth="1"/>
    <col min="14846" max="14847" width="19.5703125" style="55" customWidth="1"/>
    <col min="14848" max="14848" width="1" style="55" customWidth="1"/>
    <col min="14849" max="14850" width="19.5703125" style="55" customWidth="1"/>
    <col min="14851" max="14851" width="3.42578125" style="55" customWidth="1"/>
    <col min="14852" max="14853" width="26.5703125" style="55" customWidth="1"/>
    <col min="14854" max="14854" width="0.85546875" style="55" customWidth="1"/>
    <col min="14855" max="14856" width="21.28515625" style="55" customWidth="1"/>
    <col min="14857" max="14857" width="1" style="55" customWidth="1"/>
    <col min="14858" max="14859" width="21.28515625" style="55" customWidth="1"/>
    <col min="14860" max="14860" width="1" style="55" customWidth="1"/>
    <col min="14861" max="14862" width="21.28515625" style="55" customWidth="1"/>
    <col min="14863" max="15092" width="9.140625" style="55"/>
    <col min="15093" max="15093" width="69.85546875" style="55" customWidth="1"/>
    <col min="15094" max="15094" width="6.7109375" style="55" customWidth="1"/>
    <col min="15095" max="15095" width="0.85546875" style="55" customWidth="1"/>
    <col min="15096" max="15097" width="19.5703125" style="55" customWidth="1"/>
    <col min="15098" max="15098" width="1" style="55" customWidth="1"/>
    <col min="15099" max="15100" width="19.5703125" style="55" customWidth="1"/>
    <col min="15101" max="15101" width="1" style="55" customWidth="1"/>
    <col min="15102" max="15103" width="19.5703125" style="55" customWidth="1"/>
    <col min="15104" max="15104" width="1" style="55" customWidth="1"/>
    <col min="15105" max="15106" width="19.5703125" style="55" customWidth="1"/>
    <col min="15107" max="15107" width="3.42578125" style="55" customWidth="1"/>
    <col min="15108" max="15109" width="26.5703125" style="55" customWidth="1"/>
    <col min="15110" max="15110" width="0.85546875" style="55" customWidth="1"/>
    <col min="15111" max="15112" width="21.28515625" style="55" customWidth="1"/>
    <col min="15113" max="15113" width="1" style="55" customWidth="1"/>
    <col min="15114" max="15115" width="21.28515625" style="55" customWidth="1"/>
    <col min="15116" max="15116" width="1" style="55" customWidth="1"/>
    <col min="15117" max="15118" width="21.28515625" style="55" customWidth="1"/>
    <col min="15119" max="15348" width="9.140625" style="55"/>
    <col min="15349" max="15349" width="69.85546875" style="55" customWidth="1"/>
    <col min="15350" max="15350" width="6.7109375" style="55" customWidth="1"/>
    <col min="15351" max="15351" width="0.85546875" style="55" customWidth="1"/>
    <col min="15352" max="15353" width="19.5703125" style="55" customWidth="1"/>
    <col min="15354" max="15354" width="1" style="55" customWidth="1"/>
    <col min="15355" max="15356" width="19.5703125" style="55" customWidth="1"/>
    <col min="15357" max="15357" width="1" style="55" customWidth="1"/>
    <col min="15358" max="15359" width="19.5703125" style="55" customWidth="1"/>
    <col min="15360" max="15360" width="1" style="55" customWidth="1"/>
    <col min="15361" max="15362" width="19.5703125" style="55" customWidth="1"/>
    <col min="15363" max="15363" width="3.42578125" style="55" customWidth="1"/>
    <col min="15364" max="15365" width="26.5703125" style="55" customWidth="1"/>
    <col min="15366" max="15366" width="0.85546875" style="55" customWidth="1"/>
    <col min="15367" max="15368" width="21.28515625" style="55" customWidth="1"/>
    <col min="15369" max="15369" width="1" style="55" customWidth="1"/>
    <col min="15370" max="15371" width="21.28515625" style="55" customWidth="1"/>
    <col min="15372" max="15372" width="1" style="55" customWidth="1"/>
    <col min="15373" max="15374" width="21.28515625" style="55" customWidth="1"/>
    <col min="15375" max="15604" width="9.140625" style="55"/>
    <col min="15605" max="15605" width="69.85546875" style="55" customWidth="1"/>
    <col min="15606" max="15606" width="6.7109375" style="55" customWidth="1"/>
    <col min="15607" max="15607" width="0.85546875" style="55" customWidth="1"/>
    <col min="15608" max="15609" width="19.5703125" style="55" customWidth="1"/>
    <col min="15610" max="15610" width="1" style="55" customWidth="1"/>
    <col min="15611" max="15612" width="19.5703125" style="55" customWidth="1"/>
    <col min="15613" max="15613" width="1" style="55" customWidth="1"/>
    <col min="15614" max="15615" width="19.5703125" style="55" customWidth="1"/>
    <col min="15616" max="15616" width="1" style="55" customWidth="1"/>
    <col min="15617" max="15618" width="19.5703125" style="55" customWidth="1"/>
    <col min="15619" max="15619" width="3.42578125" style="55" customWidth="1"/>
    <col min="15620" max="15621" width="26.5703125" style="55" customWidth="1"/>
    <col min="15622" max="15622" width="0.85546875" style="55" customWidth="1"/>
    <col min="15623" max="15624" width="21.28515625" style="55" customWidth="1"/>
    <col min="15625" max="15625" width="1" style="55" customWidth="1"/>
    <col min="15626" max="15627" width="21.28515625" style="55" customWidth="1"/>
    <col min="15628" max="15628" width="1" style="55" customWidth="1"/>
    <col min="15629" max="15630" width="21.28515625" style="55" customWidth="1"/>
    <col min="15631" max="15860" width="9.140625" style="55"/>
    <col min="15861" max="15861" width="69.85546875" style="55" customWidth="1"/>
    <col min="15862" max="15862" width="6.7109375" style="55" customWidth="1"/>
    <col min="15863" max="15863" width="0.85546875" style="55" customWidth="1"/>
    <col min="15864" max="15865" width="19.5703125" style="55" customWidth="1"/>
    <col min="15866" max="15866" width="1" style="55" customWidth="1"/>
    <col min="15867" max="15868" width="19.5703125" style="55" customWidth="1"/>
    <col min="15869" max="15869" width="1" style="55" customWidth="1"/>
    <col min="15870" max="15871" width="19.5703125" style="55" customWidth="1"/>
    <col min="15872" max="15872" width="1" style="55" customWidth="1"/>
    <col min="15873" max="15874" width="19.5703125" style="55" customWidth="1"/>
    <col min="15875" max="15875" width="3.42578125" style="55" customWidth="1"/>
    <col min="15876" max="15877" width="26.5703125" style="55" customWidth="1"/>
    <col min="15878" max="15878" width="0.85546875" style="55" customWidth="1"/>
    <col min="15879" max="15880" width="21.28515625" style="55" customWidth="1"/>
    <col min="15881" max="15881" width="1" style="55" customWidth="1"/>
    <col min="15882" max="15883" width="21.28515625" style="55" customWidth="1"/>
    <col min="15884" max="15884" width="1" style="55" customWidth="1"/>
    <col min="15885" max="15886" width="21.28515625" style="55" customWidth="1"/>
    <col min="15887" max="16116" width="9.140625" style="55"/>
    <col min="16117" max="16117" width="69.85546875" style="55" customWidth="1"/>
    <col min="16118" max="16118" width="6.7109375" style="55" customWidth="1"/>
    <col min="16119" max="16119" width="0.85546875" style="55" customWidth="1"/>
    <col min="16120" max="16121" width="19.5703125" style="55" customWidth="1"/>
    <col min="16122" max="16122" width="1" style="55" customWidth="1"/>
    <col min="16123" max="16124" width="19.5703125" style="55" customWidth="1"/>
    <col min="16125" max="16125" width="1" style="55" customWidth="1"/>
    <col min="16126" max="16127" width="19.5703125" style="55" customWidth="1"/>
    <col min="16128" max="16128" width="1" style="55" customWidth="1"/>
    <col min="16129" max="16130" width="19.5703125" style="55" customWidth="1"/>
    <col min="16131" max="16131" width="3.42578125" style="55" customWidth="1"/>
    <col min="16132" max="16133" width="26.5703125" style="55" customWidth="1"/>
    <col min="16134" max="16134" width="0.85546875" style="55" customWidth="1"/>
    <col min="16135" max="16136" width="21.28515625" style="55" customWidth="1"/>
    <col min="16137" max="16137" width="1" style="55" customWidth="1"/>
    <col min="16138" max="16139" width="21.28515625" style="55" customWidth="1"/>
    <col min="16140" max="16140" width="1" style="55" customWidth="1"/>
    <col min="16141" max="16142" width="21.28515625" style="55" customWidth="1"/>
    <col min="16143" max="16384" width="9.140625" style="55"/>
  </cols>
  <sheetData>
    <row r="1" spans="1:14" ht="16.5" customHeight="1" x14ac:dyDescent="0.25">
      <c r="A1" s="241" t="s">
        <v>92</v>
      </c>
      <c r="B1" s="242"/>
      <c r="C1" s="242"/>
      <c r="D1" s="243"/>
      <c r="E1" s="126" t="s">
        <v>102</v>
      </c>
      <c r="F1" s="127"/>
      <c r="G1" s="244">
        <v>121100421</v>
      </c>
      <c r="H1" s="245"/>
      <c r="I1" s="127"/>
      <c r="J1" s="128" t="s">
        <v>103</v>
      </c>
      <c r="K1" s="129"/>
      <c r="L1" s="127"/>
      <c r="M1" s="130" t="s">
        <v>104</v>
      </c>
      <c r="N1" s="5">
        <v>0</v>
      </c>
    </row>
    <row r="2" spans="1:14" ht="15.95" customHeight="1" x14ac:dyDescent="0.25">
      <c r="A2" s="246" t="s">
        <v>93</v>
      </c>
      <c r="B2" s="247"/>
      <c r="C2" s="247"/>
      <c r="D2" s="248"/>
      <c r="E2" s="219">
        <v>0</v>
      </c>
      <c r="F2" s="219"/>
      <c r="G2" s="219"/>
      <c r="H2" s="219"/>
      <c r="I2" s="127"/>
      <c r="J2" s="210">
        <v>0</v>
      </c>
      <c r="K2" s="210"/>
      <c r="L2" s="127"/>
      <c r="M2" s="210">
        <v>0</v>
      </c>
      <c r="N2" s="210"/>
    </row>
    <row r="3" spans="1:14" ht="18" customHeight="1" x14ac:dyDescent="0.25">
      <c r="A3" s="230" t="s">
        <v>94</v>
      </c>
      <c r="B3" s="231"/>
      <c r="C3" s="231"/>
      <c r="D3" s="232"/>
      <c r="E3" s="131" t="s">
        <v>3</v>
      </c>
      <c r="F3" s="132"/>
      <c r="G3" s="249" t="s">
        <v>95</v>
      </c>
      <c r="H3" s="250"/>
      <c r="I3" s="127"/>
      <c r="J3" s="133" t="s">
        <v>105</v>
      </c>
      <c r="K3" s="235" t="s">
        <v>95</v>
      </c>
      <c r="L3" s="236"/>
      <c r="M3" s="236"/>
      <c r="N3" s="237"/>
    </row>
    <row r="4" spans="1:14" ht="3" customHeight="1" x14ac:dyDescent="0.25">
      <c r="A4" s="127"/>
      <c r="B4" s="127"/>
      <c r="C4" s="127"/>
      <c r="D4" s="127"/>
      <c r="E4" s="134"/>
      <c r="F4" s="127"/>
      <c r="G4" s="134"/>
      <c r="H4" s="135"/>
      <c r="I4" s="127"/>
      <c r="J4" s="132"/>
      <c r="K4" s="132"/>
      <c r="L4" s="127"/>
      <c r="M4" s="132"/>
      <c r="N4" s="132"/>
    </row>
    <row r="5" spans="1:14" ht="19.5" x14ac:dyDescent="0.35">
      <c r="A5" s="136" t="s">
        <v>106</v>
      </c>
      <c r="B5" s="251" t="s">
        <v>101</v>
      </c>
      <c r="C5" s="251"/>
      <c r="D5" s="251"/>
      <c r="E5" s="251"/>
      <c r="F5" s="251"/>
      <c r="G5" s="251"/>
      <c r="H5" s="137" t="s">
        <v>97</v>
      </c>
      <c r="I5" s="138"/>
      <c r="J5" s="139" t="s">
        <v>98</v>
      </c>
      <c r="K5" s="140"/>
      <c r="L5" s="141"/>
      <c r="M5" s="142" t="s">
        <v>100</v>
      </c>
      <c r="N5" s="142" t="s">
        <v>6</v>
      </c>
    </row>
    <row r="6" spans="1:14" ht="6" customHeight="1" thickBot="1" x14ac:dyDescent="0.35">
      <c r="A6" s="143"/>
      <c r="B6" s="144"/>
      <c r="C6" s="125"/>
      <c r="D6" s="145"/>
      <c r="E6" s="146"/>
      <c r="F6" s="125"/>
      <c r="G6" s="146"/>
      <c r="H6" s="147"/>
      <c r="I6" s="80"/>
      <c r="J6" s="147"/>
      <c r="K6" s="147"/>
      <c r="L6" s="125"/>
      <c r="M6" s="143"/>
      <c r="N6" s="148"/>
    </row>
    <row r="7" spans="1:14" ht="12.75" customHeight="1" thickTop="1" x14ac:dyDescent="0.25">
      <c r="A7" s="149"/>
      <c r="B7" s="252" t="s">
        <v>9</v>
      </c>
      <c r="C7" s="80"/>
      <c r="D7" s="22" t="s">
        <v>107</v>
      </c>
      <c r="E7" s="23"/>
      <c r="F7" s="80"/>
      <c r="G7" s="24" t="s">
        <v>108</v>
      </c>
      <c r="H7" s="25"/>
      <c r="I7" s="80"/>
      <c r="J7" s="22" t="s">
        <v>109</v>
      </c>
      <c r="K7" s="150"/>
      <c r="L7" s="80"/>
      <c r="M7" s="255" t="s">
        <v>14</v>
      </c>
      <c r="N7" s="256"/>
    </row>
    <row r="8" spans="1:14" ht="16.5" customHeight="1" thickBot="1" x14ac:dyDescent="0.3">
      <c r="A8" s="151" t="s">
        <v>15</v>
      </c>
      <c r="B8" s="253"/>
      <c r="C8" s="80"/>
      <c r="D8" s="152" t="s">
        <v>110</v>
      </c>
      <c r="E8" s="30"/>
      <c r="F8" s="80"/>
      <c r="G8" s="153" t="s">
        <v>111</v>
      </c>
      <c r="H8" s="32"/>
      <c r="I8" s="80"/>
      <c r="J8" s="154" t="s">
        <v>112</v>
      </c>
      <c r="K8" s="155"/>
      <c r="L8" s="80"/>
      <c r="M8" s="257"/>
      <c r="N8" s="258"/>
    </row>
    <row r="9" spans="1:14" ht="30.75" customHeight="1" thickBot="1" x14ac:dyDescent="0.3">
      <c r="A9" s="156">
        <v>0</v>
      </c>
      <c r="B9" s="254"/>
      <c r="C9" s="125"/>
      <c r="D9" s="157" t="s">
        <v>113</v>
      </c>
      <c r="E9" s="158" t="s">
        <v>114</v>
      </c>
      <c r="F9" s="125"/>
      <c r="G9" s="157" t="s">
        <v>113</v>
      </c>
      <c r="H9" s="159" t="s">
        <v>114</v>
      </c>
      <c r="I9" s="125"/>
      <c r="J9" s="157" t="s">
        <v>113</v>
      </c>
      <c r="K9" s="159" t="s">
        <v>114</v>
      </c>
      <c r="L9" s="125"/>
      <c r="M9" s="157" t="s">
        <v>113</v>
      </c>
      <c r="N9" s="159" t="s">
        <v>114</v>
      </c>
    </row>
    <row r="10" spans="1:14" ht="15" customHeight="1" thickBot="1" x14ac:dyDescent="0.3">
      <c r="A10" s="160" t="s">
        <v>21</v>
      </c>
      <c r="B10" s="161" t="s">
        <v>22</v>
      </c>
      <c r="C10" s="125"/>
      <c r="D10" s="162">
        <v>1</v>
      </c>
      <c r="E10" s="163">
        <v>2</v>
      </c>
      <c r="F10" s="125"/>
      <c r="G10" s="162">
        <v>3</v>
      </c>
      <c r="H10" s="163">
        <v>4</v>
      </c>
      <c r="I10" s="125"/>
      <c r="J10" s="162">
        <v>5</v>
      </c>
      <c r="K10" s="163">
        <v>6</v>
      </c>
      <c r="L10" s="125"/>
      <c r="M10" s="162">
        <v>7</v>
      </c>
      <c r="N10" s="163">
        <v>8</v>
      </c>
    </row>
    <row r="11" spans="1:14" ht="15.75" x14ac:dyDescent="0.25">
      <c r="A11" s="43" t="s">
        <v>115</v>
      </c>
      <c r="B11" s="44"/>
      <c r="C11" s="80"/>
      <c r="D11" s="164"/>
      <c r="E11" s="165"/>
      <c r="F11" s="80"/>
      <c r="G11" s="164"/>
      <c r="H11" s="165"/>
      <c r="I11" s="80"/>
      <c r="J11" s="164"/>
      <c r="K11" s="165"/>
      <c r="L11" s="80"/>
      <c r="M11" s="164"/>
      <c r="N11" s="165"/>
    </row>
    <row r="12" spans="1:14" ht="15.75" x14ac:dyDescent="0.25">
      <c r="A12" s="47" t="s">
        <v>116</v>
      </c>
      <c r="B12" s="48"/>
      <c r="C12" s="125"/>
      <c r="D12" s="166"/>
      <c r="E12" s="167"/>
      <c r="F12" s="125"/>
      <c r="G12" s="166"/>
      <c r="H12" s="167"/>
      <c r="I12" s="125"/>
      <c r="J12" s="166"/>
      <c r="K12" s="167"/>
      <c r="L12" s="125"/>
      <c r="M12" s="166"/>
      <c r="N12" s="167"/>
    </row>
    <row r="13" spans="1:14" ht="15.75" x14ac:dyDescent="0.25">
      <c r="A13" s="72" t="s">
        <v>117</v>
      </c>
      <c r="B13" s="52">
        <v>711</v>
      </c>
      <c r="C13" s="125"/>
      <c r="D13" s="168">
        <v>0</v>
      </c>
      <c r="E13" s="169">
        <v>0</v>
      </c>
      <c r="F13" s="125"/>
      <c r="G13" s="168">
        <v>0</v>
      </c>
      <c r="H13" s="169">
        <v>0</v>
      </c>
      <c r="I13" s="125"/>
      <c r="J13" s="168">
        <v>0</v>
      </c>
      <c r="K13" s="169">
        <v>0</v>
      </c>
      <c r="L13" s="125"/>
      <c r="M13" s="168">
        <v>0</v>
      </c>
      <c r="N13" s="169">
        <v>0</v>
      </c>
    </row>
    <row r="14" spans="1:14" ht="15.75" x14ac:dyDescent="0.25">
      <c r="A14" s="72" t="s">
        <v>118</v>
      </c>
      <c r="B14" s="52">
        <f>1+B13</f>
        <v>712</v>
      </c>
      <c r="C14" s="125"/>
      <c r="D14" s="168">
        <v>0</v>
      </c>
      <c r="E14" s="169">
        <v>0</v>
      </c>
      <c r="F14" s="125"/>
      <c r="G14" s="168">
        <v>0</v>
      </c>
      <c r="H14" s="169">
        <v>0</v>
      </c>
      <c r="I14" s="125"/>
      <c r="J14" s="168">
        <v>0</v>
      </c>
      <c r="K14" s="169">
        <v>0</v>
      </c>
      <c r="L14" s="125"/>
      <c r="M14" s="168">
        <v>0</v>
      </c>
      <c r="N14" s="169">
        <v>0</v>
      </c>
    </row>
    <row r="15" spans="1:14" ht="15.75" x14ac:dyDescent="0.25">
      <c r="A15" s="72" t="s">
        <v>119</v>
      </c>
      <c r="B15" s="52">
        <f t="shared" ref="B15:B21" si="0">1+B14</f>
        <v>713</v>
      </c>
      <c r="C15" s="125"/>
      <c r="D15" s="168">
        <v>40.4</v>
      </c>
      <c r="E15" s="169">
        <v>138.95842000000002</v>
      </c>
      <c r="F15" s="125"/>
      <c r="G15" s="168">
        <v>0</v>
      </c>
      <c r="H15" s="169">
        <v>0</v>
      </c>
      <c r="I15" s="125"/>
      <c r="J15" s="168">
        <v>0</v>
      </c>
      <c r="K15" s="169">
        <v>0</v>
      </c>
      <c r="L15" s="125"/>
      <c r="M15" s="168">
        <v>0</v>
      </c>
      <c r="N15" s="169">
        <v>0</v>
      </c>
    </row>
    <row r="16" spans="1:14" ht="15.75" x14ac:dyDescent="0.25">
      <c r="A16" s="51" t="s">
        <v>120</v>
      </c>
      <c r="B16" s="52">
        <f t="shared" si="0"/>
        <v>714</v>
      </c>
      <c r="C16" s="125"/>
      <c r="D16" s="168">
        <v>0</v>
      </c>
      <c r="E16" s="169">
        <v>0.2707</v>
      </c>
      <c r="F16" s="125"/>
      <c r="G16" s="168">
        <v>0</v>
      </c>
      <c r="H16" s="169">
        <v>0</v>
      </c>
      <c r="I16" s="125"/>
      <c r="J16" s="168">
        <v>0</v>
      </c>
      <c r="K16" s="169">
        <v>0</v>
      </c>
      <c r="L16" s="125"/>
      <c r="M16" s="168">
        <v>0</v>
      </c>
      <c r="N16" s="169">
        <v>0</v>
      </c>
    </row>
    <row r="17" spans="1:14" ht="15.75" x14ac:dyDescent="0.25">
      <c r="A17" s="51" t="s">
        <v>121</v>
      </c>
      <c r="B17" s="52">
        <f t="shared" si="0"/>
        <v>715</v>
      </c>
      <c r="C17" s="125"/>
      <c r="D17" s="168">
        <v>12.993589999999999</v>
      </c>
      <c r="E17" s="169">
        <v>15.00529</v>
      </c>
      <c r="F17" s="125"/>
      <c r="G17" s="168">
        <v>0</v>
      </c>
      <c r="H17" s="169">
        <v>0</v>
      </c>
      <c r="I17" s="125"/>
      <c r="J17" s="168">
        <v>0</v>
      </c>
      <c r="K17" s="169">
        <v>0</v>
      </c>
      <c r="L17" s="125"/>
      <c r="M17" s="168">
        <v>0</v>
      </c>
      <c r="N17" s="169">
        <v>0</v>
      </c>
    </row>
    <row r="18" spans="1:14" ht="15.75" x14ac:dyDescent="0.25">
      <c r="A18" s="51" t="s">
        <v>122</v>
      </c>
      <c r="B18" s="52">
        <f t="shared" si="0"/>
        <v>716</v>
      </c>
      <c r="C18" s="125"/>
      <c r="D18" s="168">
        <v>0</v>
      </c>
      <c r="E18" s="169">
        <v>0</v>
      </c>
      <c r="F18" s="125"/>
      <c r="G18" s="168">
        <v>0</v>
      </c>
      <c r="H18" s="169">
        <v>0</v>
      </c>
      <c r="I18" s="125"/>
      <c r="J18" s="168">
        <v>0</v>
      </c>
      <c r="K18" s="169">
        <v>0</v>
      </c>
      <c r="L18" s="125"/>
      <c r="M18" s="168">
        <v>0</v>
      </c>
      <c r="N18" s="169">
        <v>0</v>
      </c>
    </row>
    <row r="19" spans="1:14" ht="15.75" x14ac:dyDescent="0.25">
      <c r="A19" s="51" t="s">
        <v>123</v>
      </c>
      <c r="B19" s="52">
        <f t="shared" si="0"/>
        <v>717</v>
      </c>
      <c r="C19" s="125"/>
      <c r="D19" s="168">
        <v>7195.9566299999997</v>
      </c>
      <c r="E19" s="169">
        <v>6941.4384300000002</v>
      </c>
      <c r="F19" s="125"/>
      <c r="G19" s="168">
        <v>12397.195519999999</v>
      </c>
      <c r="H19" s="169">
        <v>11352.95499</v>
      </c>
      <c r="I19" s="125"/>
      <c r="J19" s="168">
        <v>0</v>
      </c>
      <c r="K19" s="169">
        <v>0</v>
      </c>
      <c r="L19" s="125"/>
      <c r="M19" s="168">
        <v>12397.195519999999</v>
      </c>
      <c r="N19" s="169">
        <v>11352.95499</v>
      </c>
    </row>
    <row r="20" spans="1:14" ht="15.75" x14ac:dyDescent="0.25">
      <c r="A20" s="51" t="s">
        <v>124</v>
      </c>
      <c r="B20" s="52">
        <f t="shared" si="0"/>
        <v>718</v>
      </c>
      <c r="C20" s="125"/>
      <c r="D20" s="168">
        <v>0</v>
      </c>
      <c r="E20" s="169">
        <v>0</v>
      </c>
      <c r="F20" s="125"/>
      <c r="G20" s="168">
        <v>0</v>
      </c>
      <c r="H20" s="169">
        <v>0</v>
      </c>
      <c r="I20" s="125"/>
      <c r="J20" s="168">
        <v>0</v>
      </c>
      <c r="K20" s="169">
        <v>0</v>
      </c>
      <c r="L20" s="125"/>
      <c r="M20" s="168">
        <v>0</v>
      </c>
      <c r="N20" s="169">
        <v>0</v>
      </c>
    </row>
    <row r="21" spans="1:14" ht="15.75" x14ac:dyDescent="0.25">
      <c r="A21" s="56" t="s">
        <v>125</v>
      </c>
      <c r="B21" s="57">
        <f t="shared" si="0"/>
        <v>719</v>
      </c>
      <c r="C21" s="125"/>
      <c r="D21" s="170">
        <v>902.41138999999998</v>
      </c>
      <c r="E21" s="171">
        <v>518.80002999999999</v>
      </c>
      <c r="F21" s="125"/>
      <c r="G21" s="170">
        <v>24.457619999999999</v>
      </c>
      <c r="H21" s="171">
        <v>26.42277</v>
      </c>
      <c r="I21" s="125"/>
      <c r="J21" s="170">
        <v>-2.9999999999999997E-4</v>
      </c>
      <c r="K21" s="171">
        <v>0</v>
      </c>
      <c r="L21" s="125"/>
      <c r="M21" s="170">
        <v>24.457319999999999</v>
      </c>
      <c r="N21" s="171">
        <v>26.42277</v>
      </c>
    </row>
    <row r="22" spans="1:14" ht="15.75" x14ac:dyDescent="0.25">
      <c r="A22" s="60" t="s">
        <v>32</v>
      </c>
      <c r="B22" s="61">
        <v>710</v>
      </c>
      <c r="C22" s="125"/>
      <c r="D22" s="172">
        <f>+SUM(D13:D21)</f>
        <v>8151.7616099999996</v>
      </c>
      <c r="E22" s="173">
        <f>+SUM(E13:E21)</f>
        <v>7614.4728700000005</v>
      </c>
      <c r="F22" s="125"/>
      <c r="G22" s="172">
        <f>+SUM(G13:G21)</f>
        <v>12421.653139999999</v>
      </c>
      <c r="H22" s="173">
        <f>+SUM(H13:H21)</f>
        <v>11379.377759999999</v>
      </c>
      <c r="I22" s="125"/>
      <c r="J22" s="172">
        <f>+SUM(J13:J21)</f>
        <v>-2.9999999999999997E-4</v>
      </c>
      <c r="K22" s="173">
        <f>+SUM(K13:K21)</f>
        <v>0</v>
      </c>
      <c r="L22" s="125"/>
      <c r="M22" s="172">
        <f>+SUM(M13:M21)</f>
        <v>12421.652839999999</v>
      </c>
      <c r="N22" s="173">
        <f>+SUM(N13:N21)</f>
        <v>11379.377759999999</v>
      </c>
    </row>
    <row r="23" spans="1:14" ht="15.75" x14ac:dyDescent="0.25">
      <c r="A23" s="47" t="s">
        <v>126</v>
      </c>
      <c r="B23" s="48"/>
      <c r="C23" s="125"/>
      <c r="D23" s="174"/>
      <c r="E23" s="175"/>
      <c r="F23" s="125"/>
      <c r="G23" s="174"/>
      <c r="H23" s="175"/>
      <c r="I23" s="125"/>
      <c r="J23" s="174"/>
      <c r="K23" s="175"/>
      <c r="L23" s="125"/>
      <c r="M23" s="174"/>
      <c r="N23" s="175"/>
    </row>
    <row r="24" spans="1:14" ht="15.75" x14ac:dyDescent="0.25">
      <c r="A24" s="51" t="s">
        <v>127</v>
      </c>
      <c r="B24" s="52">
        <v>721</v>
      </c>
      <c r="C24" s="125"/>
      <c r="D24" s="168">
        <v>0</v>
      </c>
      <c r="E24" s="169">
        <v>0</v>
      </c>
      <c r="F24" s="125"/>
      <c r="G24" s="168">
        <v>0</v>
      </c>
      <c r="H24" s="169">
        <v>0</v>
      </c>
      <c r="I24" s="125"/>
      <c r="J24" s="168">
        <v>0</v>
      </c>
      <c r="K24" s="169">
        <v>0</v>
      </c>
      <c r="L24" s="125"/>
      <c r="M24" s="168">
        <v>0</v>
      </c>
      <c r="N24" s="169">
        <v>0</v>
      </c>
    </row>
    <row r="25" spans="1:14" ht="15.75" x14ac:dyDescent="0.25">
      <c r="A25" s="51" t="s">
        <v>128</v>
      </c>
      <c r="B25" s="52">
        <f>1+B24</f>
        <v>722</v>
      </c>
      <c r="C25" s="125"/>
      <c r="D25" s="168">
        <v>0</v>
      </c>
      <c r="E25" s="169">
        <v>0</v>
      </c>
      <c r="F25" s="125"/>
      <c r="G25" s="168">
        <v>0</v>
      </c>
      <c r="H25" s="169">
        <v>0</v>
      </c>
      <c r="I25" s="125"/>
      <c r="J25" s="168">
        <v>0</v>
      </c>
      <c r="K25" s="169">
        <v>0</v>
      </c>
      <c r="L25" s="125"/>
      <c r="M25" s="168">
        <v>0</v>
      </c>
      <c r="N25" s="169">
        <v>0</v>
      </c>
    </row>
    <row r="26" spans="1:14" ht="15.75" x14ac:dyDescent="0.25">
      <c r="A26" s="56" t="s">
        <v>129</v>
      </c>
      <c r="B26" s="57">
        <f>1+B25</f>
        <v>723</v>
      </c>
      <c r="C26" s="125"/>
      <c r="D26" s="170">
        <v>0</v>
      </c>
      <c r="E26" s="171">
        <v>0</v>
      </c>
      <c r="F26" s="125"/>
      <c r="G26" s="170">
        <v>0</v>
      </c>
      <c r="H26" s="171">
        <v>0</v>
      </c>
      <c r="I26" s="125"/>
      <c r="J26" s="170">
        <v>0</v>
      </c>
      <c r="K26" s="171">
        <v>0</v>
      </c>
      <c r="L26" s="125"/>
      <c r="M26" s="170">
        <v>0</v>
      </c>
      <c r="N26" s="171">
        <v>0</v>
      </c>
    </row>
    <row r="27" spans="1:14" ht="15.75" x14ac:dyDescent="0.25">
      <c r="A27" s="60" t="s">
        <v>47</v>
      </c>
      <c r="B27" s="61">
        <v>720</v>
      </c>
      <c r="C27" s="125"/>
      <c r="D27" s="172">
        <f>+SUM(D24:D26)</f>
        <v>0</v>
      </c>
      <c r="E27" s="173">
        <f>+SUM(E24:E26)</f>
        <v>0</v>
      </c>
      <c r="F27" s="125"/>
      <c r="G27" s="172">
        <f>+SUM(G24:G26)</f>
        <v>0</v>
      </c>
      <c r="H27" s="173">
        <f>+SUM(H24:H26)</f>
        <v>0</v>
      </c>
      <c r="I27" s="125"/>
      <c r="J27" s="172">
        <f>+SUM(J24:J26)</f>
        <v>0</v>
      </c>
      <c r="K27" s="173">
        <f>+SUM(K24:K26)</f>
        <v>0</v>
      </c>
      <c r="L27" s="125"/>
      <c r="M27" s="172">
        <f>+SUM(M24:M26)</f>
        <v>0</v>
      </c>
      <c r="N27" s="173">
        <f>+SUM(N24:N26)</f>
        <v>0</v>
      </c>
    </row>
    <row r="28" spans="1:14" ht="6" customHeight="1" x14ac:dyDescent="0.25">
      <c r="A28" s="47"/>
      <c r="B28" s="48"/>
      <c r="C28" s="125"/>
      <c r="D28" s="174"/>
      <c r="E28" s="175"/>
      <c r="F28" s="125"/>
      <c r="G28" s="174"/>
      <c r="H28" s="175"/>
      <c r="I28" s="125"/>
      <c r="J28" s="174"/>
      <c r="K28" s="175"/>
      <c r="L28" s="125"/>
      <c r="M28" s="174"/>
      <c r="N28" s="175"/>
    </row>
    <row r="29" spans="1:14" ht="15.75" x14ac:dyDescent="0.25">
      <c r="A29" s="60" t="s">
        <v>130</v>
      </c>
      <c r="B29" s="61">
        <v>730</v>
      </c>
      <c r="C29" s="125"/>
      <c r="D29" s="172">
        <v>-2149.1529999999998</v>
      </c>
      <c r="E29" s="173">
        <v>-862.2035699999999</v>
      </c>
      <c r="F29" s="125"/>
      <c r="G29" s="172">
        <v>-8113.1507499999998</v>
      </c>
      <c r="H29" s="173">
        <v>-7189.5887499999999</v>
      </c>
      <c r="I29" s="125"/>
      <c r="J29" s="172">
        <v>0</v>
      </c>
      <c r="K29" s="173">
        <v>0</v>
      </c>
      <c r="L29" s="125"/>
      <c r="M29" s="172">
        <v>-8113.1507499999998</v>
      </c>
      <c r="N29" s="173">
        <v>-7189.5887499999999</v>
      </c>
    </row>
    <row r="30" spans="1:14" ht="15.75" x14ac:dyDescent="0.25">
      <c r="A30" s="176" t="s">
        <v>131</v>
      </c>
      <c r="B30" s="177">
        <v>739</v>
      </c>
      <c r="C30" s="125"/>
      <c r="D30" s="178">
        <v>-240.32653999999999</v>
      </c>
      <c r="E30" s="179">
        <v>-222.31634</v>
      </c>
      <c r="F30" s="125"/>
      <c r="G30" s="178">
        <v>0</v>
      </c>
      <c r="H30" s="179">
        <v>0</v>
      </c>
      <c r="I30" s="125"/>
      <c r="J30" s="178">
        <v>0</v>
      </c>
      <c r="K30" s="179">
        <v>0</v>
      </c>
      <c r="L30" s="125"/>
      <c r="M30" s="178">
        <v>0</v>
      </c>
      <c r="N30" s="179">
        <v>0</v>
      </c>
    </row>
    <row r="31" spans="1:14" ht="6" customHeight="1" x14ac:dyDescent="0.25">
      <c r="A31" s="47"/>
      <c r="B31" s="48"/>
      <c r="C31" s="125"/>
      <c r="D31" s="174"/>
      <c r="E31" s="175"/>
      <c r="F31" s="125"/>
      <c r="G31" s="174"/>
      <c r="H31" s="175"/>
      <c r="I31" s="125"/>
      <c r="J31" s="174"/>
      <c r="K31" s="175"/>
      <c r="L31" s="125"/>
      <c r="M31" s="174"/>
      <c r="N31" s="175"/>
    </row>
    <row r="32" spans="1:14" ht="15.75" x14ac:dyDescent="0.25">
      <c r="A32" s="60" t="s">
        <v>132</v>
      </c>
      <c r="B32" s="61">
        <v>740</v>
      </c>
      <c r="C32" s="125"/>
      <c r="D32" s="172">
        <v>0.69720000000000004</v>
      </c>
      <c r="E32" s="173">
        <v>20.026479999999999</v>
      </c>
      <c r="F32" s="125"/>
      <c r="G32" s="172">
        <v>0</v>
      </c>
      <c r="H32" s="173">
        <v>0</v>
      </c>
      <c r="I32" s="125"/>
      <c r="J32" s="172">
        <v>0</v>
      </c>
      <c r="K32" s="173">
        <v>0</v>
      </c>
      <c r="L32" s="125"/>
      <c r="M32" s="172">
        <v>0</v>
      </c>
      <c r="N32" s="173">
        <v>0</v>
      </c>
    </row>
    <row r="33" spans="1:14" ht="15.75" x14ac:dyDescent="0.25">
      <c r="A33" s="47" t="s">
        <v>133</v>
      </c>
      <c r="B33" s="48"/>
      <c r="C33" s="125"/>
      <c r="D33" s="174"/>
      <c r="E33" s="175"/>
      <c r="F33" s="125"/>
      <c r="G33" s="174"/>
      <c r="H33" s="175"/>
      <c r="I33" s="125"/>
      <c r="J33" s="174"/>
      <c r="K33" s="175"/>
      <c r="L33" s="125"/>
      <c r="M33" s="174"/>
      <c r="N33" s="175"/>
    </row>
    <row r="34" spans="1:14" ht="15.75" x14ac:dyDescent="0.25">
      <c r="A34" s="51" t="s">
        <v>134</v>
      </c>
      <c r="B34" s="52">
        <v>751</v>
      </c>
      <c r="C34" s="125"/>
      <c r="D34" s="168">
        <v>0</v>
      </c>
      <c r="E34" s="169">
        <v>0</v>
      </c>
      <c r="F34" s="125"/>
      <c r="G34" s="168">
        <v>275050.19114000001</v>
      </c>
      <c r="H34" s="169">
        <v>479813.58218000003</v>
      </c>
      <c r="I34" s="125"/>
      <c r="J34" s="168">
        <v>0</v>
      </c>
      <c r="K34" s="169">
        <v>0</v>
      </c>
      <c r="L34" s="125"/>
      <c r="M34" s="168">
        <v>275050.19114000001</v>
      </c>
      <c r="N34" s="169">
        <v>479813.58218000003</v>
      </c>
    </row>
    <row r="35" spans="1:14" ht="15.75" x14ac:dyDescent="0.25">
      <c r="A35" s="51" t="s">
        <v>135</v>
      </c>
      <c r="B35" s="52">
        <f>1+B34</f>
        <v>752</v>
      </c>
      <c r="C35" s="125"/>
      <c r="D35" s="168">
        <v>0</v>
      </c>
      <c r="E35" s="169">
        <v>0</v>
      </c>
      <c r="F35" s="125"/>
      <c r="G35" s="168">
        <v>0</v>
      </c>
      <c r="H35" s="169">
        <v>0</v>
      </c>
      <c r="I35" s="125"/>
      <c r="J35" s="168">
        <v>0</v>
      </c>
      <c r="K35" s="169">
        <v>0</v>
      </c>
      <c r="L35" s="125"/>
      <c r="M35" s="168">
        <v>0</v>
      </c>
      <c r="N35" s="169">
        <v>0</v>
      </c>
    </row>
    <row r="36" spans="1:14" ht="15.75" x14ac:dyDescent="0.25">
      <c r="A36" s="51" t="s">
        <v>136</v>
      </c>
      <c r="B36" s="52">
        <f>1+B35</f>
        <v>753</v>
      </c>
      <c r="C36" s="125"/>
      <c r="D36" s="168">
        <v>0</v>
      </c>
      <c r="E36" s="169">
        <v>0</v>
      </c>
      <c r="F36" s="125"/>
      <c r="G36" s="168">
        <v>0</v>
      </c>
      <c r="H36" s="169">
        <v>0</v>
      </c>
      <c r="I36" s="125"/>
      <c r="J36" s="168">
        <v>0</v>
      </c>
      <c r="K36" s="169">
        <v>0</v>
      </c>
      <c r="L36" s="125"/>
      <c r="M36" s="168">
        <v>0</v>
      </c>
      <c r="N36" s="169">
        <v>0</v>
      </c>
    </row>
    <row r="37" spans="1:14" ht="15.75" x14ac:dyDescent="0.25">
      <c r="A37" s="56" t="s">
        <v>137</v>
      </c>
      <c r="B37" s="57">
        <f>1+B36</f>
        <v>754</v>
      </c>
      <c r="C37" s="125"/>
      <c r="D37" s="170">
        <v>6.0999999999999997E-4</v>
      </c>
      <c r="E37" s="171">
        <v>4.6927099999999999</v>
      </c>
      <c r="F37" s="125"/>
      <c r="G37" s="170">
        <v>0</v>
      </c>
      <c r="H37" s="171">
        <v>0</v>
      </c>
      <c r="I37" s="125"/>
      <c r="J37" s="170">
        <v>0</v>
      </c>
      <c r="K37" s="171">
        <v>0</v>
      </c>
      <c r="L37" s="125"/>
      <c r="M37" s="170">
        <v>0</v>
      </c>
      <c r="N37" s="171">
        <v>0</v>
      </c>
    </row>
    <row r="38" spans="1:14" ht="15.75" x14ac:dyDescent="0.25">
      <c r="A38" s="60" t="s">
        <v>138</v>
      </c>
      <c r="B38" s="61">
        <v>750</v>
      </c>
      <c r="C38" s="125"/>
      <c r="D38" s="172">
        <f>+SUM(D34:D37)</f>
        <v>6.0999999999999997E-4</v>
      </c>
      <c r="E38" s="173">
        <f>+SUM(E34:E37)</f>
        <v>4.6927099999999999</v>
      </c>
      <c r="F38" s="125"/>
      <c r="G38" s="172">
        <f>+SUM(G34:G37)</f>
        <v>275050.19114000001</v>
      </c>
      <c r="H38" s="173">
        <f>+SUM(H34:H37)</f>
        <v>479813.58218000003</v>
      </c>
      <c r="I38" s="125"/>
      <c r="J38" s="172">
        <f>+SUM(J34:J37)</f>
        <v>0</v>
      </c>
      <c r="K38" s="173">
        <f>+SUM(K34:K37)</f>
        <v>0</v>
      </c>
      <c r="L38" s="125"/>
      <c r="M38" s="172">
        <f>+SUM(M34:M37)</f>
        <v>275050.19114000001</v>
      </c>
      <c r="N38" s="173">
        <f>+SUM(N34:N37)</f>
        <v>479813.58218000003</v>
      </c>
    </row>
    <row r="39" spans="1:14" ht="6" customHeight="1" x14ac:dyDescent="0.25">
      <c r="A39" s="47"/>
      <c r="B39" s="48"/>
      <c r="C39" s="125"/>
      <c r="D39" s="174"/>
      <c r="E39" s="175"/>
      <c r="F39" s="125"/>
      <c r="G39" s="174"/>
      <c r="H39" s="175"/>
      <c r="I39" s="125"/>
      <c r="J39" s="174"/>
      <c r="K39" s="175"/>
      <c r="L39" s="125"/>
      <c r="M39" s="174"/>
      <c r="N39" s="175"/>
    </row>
    <row r="40" spans="1:14" ht="19.5" thickBot="1" x14ac:dyDescent="0.35">
      <c r="A40" s="66" t="s">
        <v>38</v>
      </c>
      <c r="B40" s="67">
        <v>700</v>
      </c>
      <c r="C40" s="125"/>
      <c r="D40" s="180">
        <f>+D22+D27+D29+D32+D38</f>
        <v>6003.306419999999</v>
      </c>
      <c r="E40" s="181">
        <f>+E22+E27+E29+E32+E38</f>
        <v>6776.9884900000015</v>
      </c>
      <c r="F40" s="125"/>
      <c r="G40" s="180">
        <f>+G22+G27+G29+G32+G38</f>
        <v>279358.69352999999</v>
      </c>
      <c r="H40" s="181">
        <f>+H22+H27+H29+H32+H38</f>
        <v>484003.37119000003</v>
      </c>
      <c r="I40" s="125"/>
      <c r="J40" s="180">
        <f>+J22+J27+J29+J32+J38</f>
        <v>-2.9999999999999997E-4</v>
      </c>
      <c r="K40" s="181">
        <f>+K22+K27+K29+K32+K38</f>
        <v>0</v>
      </c>
      <c r="L40" s="125"/>
      <c r="M40" s="180">
        <f>+M22+M27+M29+M32+M38</f>
        <v>279358.69323000003</v>
      </c>
      <c r="N40" s="181">
        <f>+N22+N27+N29+N32+N38</f>
        <v>484003.37119000003</v>
      </c>
    </row>
    <row r="41" spans="1:14" ht="15.75" x14ac:dyDescent="0.25">
      <c r="A41" s="43" t="s">
        <v>139</v>
      </c>
      <c r="B41" s="44"/>
      <c r="C41" s="125"/>
      <c r="D41" s="182"/>
      <c r="E41" s="183"/>
      <c r="F41" s="125"/>
      <c r="G41" s="182"/>
      <c r="H41" s="183"/>
      <c r="I41" s="125"/>
      <c r="J41" s="182"/>
      <c r="K41" s="183"/>
      <c r="L41" s="125"/>
      <c r="M41" s="182"/>
      <c r="N41" s="183"/>
    </row>
    <row r="42" spans="1:14" ht="15.75" x14ac:dyDescent="0.25">
      <c r="A42" s="47" t="s">
        <v>140</v>
      </c>
      <c r="B42" s="48"/>
      <c r="C42" s="125"/>
      <c r="D42" s="174"/>
      <c r="E42" s="175"/>
      <c r="F42" s="125"/>
      <c r="G42" s="174"/>
      <c r="H42" s="175"/>
      <c r="I42" s="125"/>
      <c r="J42" s="174"/>
      <c r="K42" s="175"/>
      <c r="L42" s="125"/>
      <c r="M42" s="174"/>
      <c r="N42" s="175"/>
    </row>
    <row r="43" spans="1:14" ht="15.75" x14ac:dyDescent="0.25">
      <c r="A43" s="51" t="s">
        <v>141</v>
      </c>
      <c r="B43" s="52">
        <v>601</v>
      </c>
      <c r="C43" s="125"/>
      <c r="D43" s="168">
        <v>3300.6823999999997</v>
      </c>
      <c r="E43" s="169">
        <v>3240.1785199999999</v>
      </c>
      <c r="F43" s="125"/>
      <c r="G43" s="168">
        <v>0</v>
      </c>
      <c r="H43" s="169">
        <v>5</v>
      </c>
      <c r="I43" s="125"/>
      <c r="J43" s="168">
        <v>0</v>
      </c>
      <c r="K43" s="169">
        <v>0</v>
      </c>
      <c r="L43" s="125"/>
      <c r="M43" s="168">
        <v>0</v>
      </c>
      <c r="N43" s="169">
        <v>0</v>
      </c>
    </row>
    <row r="44" spans="1:14" ht="15.75" x14ac:dyDescent="0.25">
      <c r="A44" s="51" t="s">
        <v>142</v>
      </c>
      <c r="B44" s="52">
        <f>1+B43</f>
        <v>602</v>
      </c>
      <c r="C44" s="125"/>
      <c r="D44" s="168">
        <v>10752.54257</v>
      </c>
      <c r="E44" s="169">
        <v>9619.4174700000003</v>
      </c>
      <c r="F44" s="125"/>
      <c r="G44" s="168">
        <v>12</v>
      </c>
      <c r="H44" s="169">
        <v>19</v>
      </c>
      <c r="I44" s="125"/>
      <c r="J44" s="168">
        <v>0</v>
      </c>
      <c r="K44" s="169">
        <v>0</v>
      </c>
      <c r="L44" s="125"/>
      <c r="M44" s="168">
        <v>0</v>
      </c>
      <c r="N44" s="169">
        <v>0</v>
      </c>
    </row>
    <row r="45" spans="1:14" ht="15.75" x14ac:dyDescent="0.25">
      <c r="A45" s="51" t="s">
        <v>143</v>
      </c>
      <c r="B45" s="52">
        <f t="shared" ref="B45:B50" si="1">1+B44</f>
        <v>603</v>
      </c>
      <c r="C45" s="125"/>
      <c r="D45" s="168">
        <v>4512.1563399999995</v>
      </c>
      <c r="E45" s="169">
        <v>4411.5000300000002</v>
      </c>
      <c r="F45" s="125"/>
      <c r="G45" s="168">
        <v>0</v>
      </c>
      <c r="H45" s="169">
        <v>0</v>
      </c>
      <c r="I45" s="125"/>
      <c r="J45" s="168">
        <v>2</v>
      </c>
      <c r="K45" s="169">
        <v>0</v>
      </c>
      <c r="L45" s="125"/>
      <c r="M45" s="168">
        <v>0</v>
      </c>
      <c r="N45" s="169">
        <v>0</v>
      </c>
    </row>
    <row r="46" spans="1:14" ht="15.75" x14ac:dyDescent="0.25">
      <c r="A46" s="51" t="s">
        <v>144</v>
      </c>
      <c r="B46" s="52">
        <f t="shared" si="1"/>
        <v>604</v>
      </c>
      <c r="C46" s="125"/>
      <c r="D46" s="168">
        <v>36705.61202</v>
      </c>
      <c r="E46" s="169">
        <v>35472.037450000003</v>
      </c>
      <c r="F46" s="125"/>
      <c r="G46" s="168">
        <v>14074</v>
      </c>
      <c r="H46" s="169">
        <v>10255</v>
      </c>
      <c r="I46" s="125"/>
      <c r="J46" s="168">
        <v>0</v>
      </c>
      <c r="K46" s="169">
        <v>0</v>
      </c>
      <c r="L46" s="125"/>
      <c r="M46" s="168">
        <v>0</v>
      </c>
      <c r="N46" s="169">
        <v>0</v>
      </c>
    </row>
    <row r="47" spans="1:14" ht="15.75" x14ac:dyDescent="0.25">
      <c r="A47" s="51" t="s">
        <v>145</v>
      </c>
      <c r="B47" s="52">
        <f t="shared" si="1"/>
        <v>605</v>
      </c>
      <c r="C47" s="125"/>
      <c r="D47" s="168">
        <v>10957.007820000001</v>
      </c>
      <c r="E47" s="169">
        <v>10888.500810000001</v>
      </c>
      <c r="F47" s="125"/>
      <c r="G47" s="168">
        <v>3244</v>
      </c>
      <c r="H47" s="169">
        <v>2391</v>
      </c>
      <c r="I47" s="125"/>
      <c r="J47" s="168">
        <v>0</v>
      </c>
      <c r="K47" s="169">
        <v>0</v>
      </c>
      <c r="L47" s="125"/>
      <c r="M47" s="168">
        <v>0</v>
      </c>
      <c r="N47" s="169">
        <v>0</v>
      </c>
    </row>
    <row r="48" spans="1:14" ht="15.75" x14ac:dyDescent="0.25">
      <c r="A48" s="51" t="s">
        <v>146</v>
      </c>
      <c r="B48" s="52">
        <f t="shared" si="1"/>
        <v>606</v>
      </c>
      <c r="C48" s="125"/>
      <c r="D48" s="168">
        <v>601.00043000000005</v>
      </c>
      <c r="E48" s="169">
        <v>544.86158</v>
      </c>
      <c r="F48" s="125"/>
      <c r="G48" s="168">
        <v>0</v>
      </c>
      <c r="H48" s="169">
        <v>0</v>
      </c>
      <c r="I48" s="125"/>
      <c r="J48" s="168">
        <v>0</v>
      </c>
      <c r="K48" s="169">
        <v>0</v>
      </c>
      <c r="L48" s="125"/>
      <c r="M48" s="168">
        <v>0</v>
      </c>
      <c r="N48" s="169">
        <v>0</v>
      </c>
    </row>
    <row r="49" spans="1:14" ht="15.75" x14ac:dyDescent="0.25">
      <c r="A49" s="51" t="s">
        <v>147</v>
      </c>
      <c r="B49" s="52">
        <f t="shared" si="1"/>
        <v>607</v>
      </c>
      <c r="C49" s="125"/>
      <c r="D49" s="168">
        <v>949.37707</v>
      </c>
      <c r="E49" s="169">
        <v>772.74443999999994</v>
      </c>
      <c r="F49" s="125"/>
      <c r="G49" s="168">
        <v>0</v>
      </c>
      <c r="H49" s="169">
        <v>0</v>
      </c>
      <c r="I49" s="125"/>
      <c r="J49" s="168">
        <v>0</v>
      </c>
      <c r="K49" s="169">
        <v>0</v>
      </c>
      <c r="L49" s="125"/>
      <c r="M49" s="168">
        <v>0</v>
      </c>
      <c r="N49" s="169">
        <v>0</v>
      </c>
    </row>
    <row r="50" spans="1:14" ht="15.75" x14ac:dyDescent="0.25">
      <c r="A50" s="51" t="s">
        <v>148</v>
      </c>
      <c r="B50" s="52">
        <f t="shared" si="1"/>
        <v>608</v>
      </c>
      <c r="C50" s="125"/>
      <c r="D50" s="168">
        <v>204.84067999999999</v>
      </c>
      <c r="E50" s="169">
        <v>212.30118999999999</v>
      </c>
      <c r="F50" s="125"/>
      <c r="G50" s="168">
        <v>0</v>
      </c>
      <c r="H50" s="169">
        <v>0</v>
      </c>
      <c r="I50" s="125"/>
      <c r="J50" s="168">
        <v>0</v>
      </c>
      <c r="K50" s="169">
        <v>0</v>
      </c>
      <c r="L50" s="125"/>
      <c r="M50" s="168">
        <v>0</v>
      </c>
      <c r="N50" s="169">
        <v>0</v>
      </c>
    </row>
    <row r="51" spans="1:14" ht="15.75" x14ac:dyDescent="0.25">
      <c r="A51" s="51" t="s">
        <v>149</v>
      </c>
      <c r="B51" s="52">
        <f>1+B50</f>
        <v>609</v>
      </c>
      <c r="C51" s="125"/>
      <c r="D51" s="168">
        <v>1929.7358300000001</v>
      </c>
      <c r="E51" s="169">
        <v>1220.20586</v>
      </c>
      <c r="F51" s="125"/>
      <c r="G51" s="168">
        <v>13065.7963</v>
      </c>
      <c r="H51" s="169">
        <v>14975.265220000001</v>
      </c>
      <c r="I51" s="125"/>
      <c r="J51" s="168">
        <v>0</v>
      </c>
      <c r="K51" s="169">
        <v>0</v>
      </c>
      <c r="L51" s="125"/>
      <c r="M51" s="168">
        <v>13065.7963</v>
      </c>
      <c r="N51" s="169">
        <v>14975.265220000001</v>
      </c>
    </row>
    <row r="52" spans="1:14" ht="15.75" x14ac:dyDescent="0.25">
      <c r="A52" s="56" t="s">
        <v>150</v>
      </c>
      <c r="B52" s="57">
        <v>611</v>
      </c>
      <c r="C52" s="125"/>
      <c r="D52" s="170">
        <v>2251.30096</v>
      </c>
      <c r="E52" s="171">
        <v>4723.3266100000001</v>
      </c>
      <c r="F52" s="125"/>
      <c r="G52" s="170">
        <v>0</v>
      </c>
      <c r="H52" s="171">
        <v>0</v>
      </c>
      <c r="I52" s="125"/>
      <c r="J52" s="170">
        <v>0</v>
      </c>
      <c r="K52" s="171">
        <v>0</v>
      </c>
      <c r="L52" s="125"/>
      <c r="M52" s="170">
        <v>0</v>
      </c>
      <c r="N52" s="171">
        <v>0</v>
      </c>
    </row>
    <row r="53" spans="1:14" ht="15.75" x14ac:dyDescent="0.25">
      <c r="A53" s="184" t="s">
        <v>32</v>
      </c>
      <c r="B53" s="185">
        <v>610</v>
      </c>
      <c r="C53" s="125"/>
      <c r="D53" s="186">
        <f>+SUM(D43:D52)</f>
        <v>72164.256119999991</v>
      </c>
      <c r="E53" s="187">
        <f>+SUM(E43:E52)</f>
        <v>71105.073959999994</v>
      </c>
      <c r="F53" s="125"/>
      <c r="G53" s="186">
        <f>+SUM(G43:G52)</f>
        <v>30395.796300000002</v>
      </c>
      <c r="H53" s="187">
        <f>+SUM(H43:H52)</f>
        <v>27645.265220000001</v>
      </c>
      <c r="I53" s="125"/>
      <c r="J53" s="186">
        <f>+SUM(J43:J52)</f>
        <v>2</v>
      </c>
      <c r="K53" s="187">
        <f>+SUM(K43:K52)</f>
        <v>0</v>
      </c>
      <c r="L53" s="125"/>
      <c r="M53" s="186">
        <f>+SUM(M43:M52)</f>
        <v>13065.7963</v>
      </c>
      <c r="N53" s="187">
        <f>+SUM(N43:N52)</f>
        <v>14975.265220000001</v>
      </c>
    </row>
    <row r="54" spans="1:14" ht="15.75" x14ac:dyDescent="0.25">
      <c r="A54" s="47" t="s">
        <v>151</v>
      </c>
      <c r="B54" s="48"/>
      <c r="C54" s="125"/>
      <c r="D54" s="174"/>
      <c r="E54" s="175"/>
      <c r="F54" s="125"/>
      <c r="G54" s="174"/>
      <c r="H54" s="175"/>
      <c r="I54" s="125"/>
      <c r="J54" s="174"/>
      <c r="K54" s="175"/>
      <c r="L54" s="125"/>
      <c r="M54" s="174"/>
      <c r="N54" s="175"/>
    </row>
    <row r="55" spans="1:14" ht="15.75" x14ac:dyDescent="0.25">
      <c r="A55" s="51" t="s">
        <v>152</v>
      </c>
      <c r="B55" s="52">
        <v>621</v>
      </c>
      <c r="C55" s="125"/>
      <c r="D55" s="168">
        <v>0</v>
      </c>
      <c r="E55" s="169">
        <v>0</v>
      </c>
      <c r="F55" s="125"/>
      <c r="G55" s="168">
        <v>0</v>
      </c>
      <c r="H55" s="169">
        <v>0</v>
      </c>
      <c r="I55" s="125"/>
      <c r="J55" s="168">
        <v>0</v>
      </c>
      <c r="K55" s="169">
        <v>0</v>
      </c>
      <c r="L55" s="125"/>
      <c r="M55" s="168">
        <v>0</v>
      </c>
      <c r="N55" s="169">
        <v>0</v>
      </c>
    </row>
    <row r="56" spans="1:14" ht="15.75" x14ac:dyDescent="0.25">
      <c r="A56" s="51" t="s">
        <v>153</v>
      </c>
      <c r="B56" s="52">
        <f>1+B55</f>
        <v>622</v>
      </c>
      <c r="C56" s="125"/>
      <c r="D56" s="168">
        <v>0</v>
      </c>
      <c r="E56" s="169">
        <v>0</v>
      </c>
      <c r="F56" s="125"/>
      <c r="G56" s="168">
        <v>0</v>
      </c>
      <c r="H56" s="169">
        <v>0</v>
      </c>
      <c r="I56" s="125"/>
      <c r="J56" s="168">
        <v>0</v>
      </c>
      <c r="K56" s="169">
        <v>0</v>
      </c>
      <c r="L56" s="125"/>
      <c r="M56" s="168">
        <v>0</v>
      </c>
      <c r="N56" s="169">
        <v>0</v>
      </c>
    </row>
    <row r="57" spans="1:14" ht="15.75" x14ac:dyDescent="0.25">
      <c r="A57" s="56" t="s">
        <v>154</v>
      </c>
      <c r="B57" s="57">
        <f>1+B56</f>
        <v>623</v>
      </c>
      <c r="C57" s="125"/>
      <c r="D57" s="170">
        <v>0</v>
      </c>
      <c r="E57" s="171">
        <v>0</v>
      </c>
      <c r="F57" s="125"/>
      <c r="G57" s="170">
        <v>0</v>
      </c>
      <c r="H57" s="171">
        <v>0</v>
      </c>
      <c r="I57" s="125"/>
      <c r="J57" s="170">
        <v>0</v>
      </c>
      <c r="K57" s="171">
        <v>0</v>
      </c>
      <c r="L57" s="125"/>
      <c r="M57" s="170">
        <v>0</v>
      </c>
      <c r="N57" s="171">
        <v>0</v>
      </c>
    </row>
    <row r="58" spans="1:14" ht="15.75" x14ac:dyDescent="0.25">
      <c r="A58" s="184" t="s">
        <v>47</v>
      </c>
      <c r="B58" s="185">
        <v>620</v>
      </c>
      <c r="C58" s="125"/>
      <c r="D58" s="186">
        <f>+SUM(D55:D57)</f>
        <v>0</v>
      </c>
      <c r="E58" s="187">
        <f>+SUM(E55:E57)</f>
        <v>0</v>
      </c>
      <c r="F58" s="125"/>
      <c r="G58" s="186">
        <f>+SUM(G55:G57)</f>
        <v>0</v>
      </c>
      <c r="H58" s="187">
        <f>+SUM(H55:H57)</f>
        <v>0</v>
      </c>
      <c r="I58" s="125"/>
      <c r="J58" s="186">
        <f>+SUM(J55:J57)</f>
        <v>0</v>
      </c>
      <c r="K58" s="187">
        <f>+SUM(K55:K57)</f>
        <v>0</v>
      </c>
      <c r="L58" s="125"/>
      <c r="M58" s="186">
        <f>+SUM(M55:M57)</f>
        <v>0</v>
      </c>
      <c r="N58" s="187">
        <f>+SUM(N55:N57)</f>
        <v>0</v>
      </c>
    </row>
    <row r="59" spans="1:14" ht="15.75" x14ac:dyDescent="0.25">
      <c r="A59" s="47" t="s">
        <v>155</v>
      </c>
      <c r="B59" s="48"/>
      <c r="C59" s="125"/>
      <c r="D59" s="174"/>
      <c r="E59" s="175"/>
      <c r="F59" s="125"/>
      <c r="G59" s="174"/>
      <c r="H59" s="175"/>
      <c r="I59" s="125"/>
      <c r="J59" s="174"/>
      <c r="K59" s="175"/>
      <c r="L59" s="125"/>
      <c r="M59" s="174"/>
      <c r="N59" s="175"/>
    </row>
    <row r="60" spans="1:14" ht="15.75" x14ac:dyDescent="0.25">
      <c r="A60" s="51" t="s">
        <v>156</v>
      </c>
      <c r="B60" s="52">
        <v>631</v>
      </c>
      <c r="C60" s="125"/>
      <c r="D60" s="168">
        <v>0</v>
      </c>
      <c r="E60" s="169">
        <v>0</v>
      </c>
      <c r="F60" s="125"/>
      <c r="G60" s="168">
        <v>0</v>
      </c>
      <c r="H60" s="169">
        <v>0</v>
      </c>
      <c r="I60" s="125"/>
      <c r="J60" s="168">
        <v>0</v>
      </c>
      <c r="K60" s="169">
        <v>0</v>
      </c>
      <c r="L60" s="125"/>
      <c r="M60" s="168">
        <v>0</v>
      </c>
      <c r="N60" s="169">
        <v>0</v>
      </c>
    </row>
    <row r="61" spans="1:14" ht="15.75" x14ac:dyDescent="0.25">
      <c r="A61" s="56" t="s">
        <v>157</v>
      </c>
      <c r="B61" s="52">
        <v>632</v>
      </c>
      <c r="C61" s="125"/>
      <c r="D61" s="170">
        <v>436.95296999999999</v>
      </c>
      <c r="E61" s="171">
        <v>153.44749999999999</v>
      </c>
      <c r="F61" s="125"/>
      <c r="G61" s="170">
        <v>0</v>
      </c>
      <c r="H61" s="171">
        <v>0</v>
      </c>
      <c r="I61" s="125"/>
      <c r="J61" s="170">
        <v>0</v>
      </c>
      <c r="K61" s="171">
        <v>0</v>
      </c>
      <c r="L61" s="125"/>
      <c r="M61" s="170">
        <v>0</v>
      </c>
      <c r="N61" s="171">
        <v>0</v>
      </c>
    </row>
    <row r="62" spans="1:14" ht="15.75" x14ac:dyDescent="0.25">
      <c r="A62" s="184" t="s">
        <v>37</v>
      </c>
      <c r="B62" s="185">
        <v>630</v>
      </c>
      <c r="C62" s="125"/>
      <c r="D62" s="186">
        <f>++SUM(D60:D61)</f>
        <v>436.95296999999999</v>
      </c>
      <c r="E62" s="187">
        <f>++SUM(E60:E61)</f>
        <v>153.44749999999999</v>
      </c>
      <c r="F62" s="125"/>
      <c r="G62" s="186">
        <f>++SUM(G60:G61)</f>
        <v>0</v>
      </c>
      <c r="H62" s="187">
        <f>++SUM(H60:H61)</f>
        <v>0</v>
      </c>
      <c r="I62" s="125"/>
      <c r="J62" s="186">
        <f>++SUM(J60:J61)</f>
        <v>0</v>
      </c>
      <c r="K62" s="187">
        <f>++SUM(K60:K61)</f>
        <v>0</v>
      </c>
      <c r="L62" s="125"/>
      <c r="M62" s="186">
        <f>++SUM(M60:M61)</f>
        <v>0</v>
      </c>
      <c r="N62" s="187">
        <f>++SUM(N60:N61)</f>
        <v>0</v>
      </c>
    </row>
    <row r="63" spans="1:14" ht="15.75" x14ac:dyDescent="0.25">
      <c r="A63" s="47" t="s">
        <v>158</v>
      </c>
      <c r="B63" s="48"/>
      <c r="C63" s="125"/>
      <c r="D63" s="174"/>
      <c r="E63" s="175"/>
      <c r="F63" s="125"/>
      <c r="G63" s="174"/>
      <c r="H63" s="175"/>
      <c r="I63" s="125"/>
      <c r="J63" s="174"/>
      <c r="K63" s="175"/>
      <c r="L63" s="125"/>
      <c r="M63" s="174"/>
      <c r="N63" s="175"/>
    </row>
    <row r="64" spans="1:14" ht="15.75" x14ac:dyDescent="0.25">
      <c r="A64" s="51" t="s">
        <v>159</v>
      </c>
      <c r="B64" s="52">
        <v>641</v>
      </c>
      <c r="C64" s="125"/>
      <c r="D64" s="168">
        <v>0</v>
      </c>
      <c r="E64" s="169">
        <v>0</v>
      </c>
      <c r="F64" s="125"/>
      <c r="G64" s="168">
        <v>0</v>
      </c>
      <c r="H64" s="169">
        <v>0</v>
      </c>
      <c r="I64" s="125"/>
      <c r="J64" s="168">
        <v>0</v>
      </c>
      <c r="K64" s="169">
        <v>0</v>
      </c>
      <c r="L64" s="125"/>
      <c r="M64" s="168">
        <v>0</v>
      </c>
      <c r="N64" s="169">
        <v>0</v>
      </c>
    </row>
    <row r="65" spans="1:14" ht="15.75" x14ac:dyDescent="0.25">
      <c r="A65" s="51" t="s">
        <v>160</v>
      </c>
      <c r="B65" s="52">
        <f>1+B64</f>
        <v>642</v>
      </c>
      <c r="C65" s="125"/>
      <c r="D65" s="168">
        <v>0</v>
      </c>
      <c r="E65" s="169">
        <v>0</v>
      </c>
      <c r="F65" s="125"/>
      <c r="G65" s="168">
        <v>0</v>
      </c>
      <c r="H65" s="169">
        <v>0</v>
      </c>
      <c r="I65" s="125"/>
      <c r="J65" s="168">
        <v>0</v>
      </c>
      <c r="K65" s="169">
        <v>0</v>
      </c>
      <c r="L65" s="125"/>
      <c r="M65" s="168">
        <v>0</v>
      </c>
      <c r="N65" s="169">
        <v>0</v>
      </c>
    </row>
    <row r="66" spans="1:14" ht="15.75" x14ac:dyDescent="0.25">
      <c r="A66" s="184" t="s">
        <v>58</v>
      </c>
      <c r="B66" s="185">
        <v>640</v>
      </c>
      <c r="C66" s="125"/>
      <c r="D66" s="186">
        <f>++SUM(D64:D65)</f>
        <v>0</v>
      </c>
      <c r="E66" s="187">
        <f>++SUM(E64:E65)</f>
        <v>0</v>
      </c>
      <c r="F66" s="125"/>
      <c r="G66" s="186">
        <f>++SUM(G64:G65)</f>
        <v>0</v>
      </c>
      <c r="H66" s="187">
        <f>++SUM(H64:H65)</f>
        <v>0</v>
      </c>
      <c r="I66" s="125"/>
      <c r="J66" s="186">
        <f>++SUM(J64:J65)</f>
        <v>0</v>
      </c>
      <c r="K66" s="187">
        <f>++SUM(K64:K65)</f>
        <v>0</v>
      </c>
      <c r="L66" s="125"/>
      <c r="M66" s="186">
        <f>++SUM(M64:M65)</f>
        <v>0</v>
      </c>
      <c r="N66" s="187">
        <f>++SUM(N64:N65)</f>
        <v>0</v>
      </c>
    </row>
    <row r="67" spans="1:14" ht="15.75" x14ac:dyDescent="0.25">
      <c r="A67" s="47" t="s">
        <v>161</v>
      </c>
      <c r="B67" s="48"/>
      <c r="C67" s="125"/>
      <c r="D67" s="174"/>
      <c r="E67" s="175"/>
      <c r="F67" s="125"/>
      <c r="G67" s="174"/>
      <c r="H67" s="175"/>
      <c r="I67" s="125"/>
      <c r="J67" s="174"/>
      <c r="K67" s="175"/>
      <c r="L67" s="125"/>
      <c r="M67" s="174"/>
      <c r="N67" s="175"/>
    </row>
    <row r="68" spans="1:14" ht="15.75" x14ac:dyDescent="0.25">
      <c r="A68" s="51" t="s">
        <v>162</v>
      </c>
      <c r="B68" s="52">
        <v>651</v>
      </c>
      <c r="C68" s="125"/>
      <c r="D68" s="168">
        <v>882416.62002999999</v>
      </c>
      <c r="E68" s="169">
        <v>328612.69858999999</v>
      </c>
      <c r="F68" s="125"/>
      <c r="G68" s="168">
        <v>203102.67230000001</v>
      </c>
      <c r="H68" s="169">
        <v>151666.36700999999</v>
      </c>
      <c r="I68" s="125"/>
      <c r="J68" s="168">
        <v>0</v>
      </c>
      <c r="K68" s="169">
        <v>0</v>
      </c>
      <c r="L68" s="125"/>
      <c r="M68" s="168">
        <v>203102.67230000001</v>
      </c>
      <c r="N68" s="169">
        <v>151666.36700999999</v>
      </c>
    </row>
    <row r="69" spans="1:14" ht="15.75" x14ac:dyDescent="0.25">
      <c r="A69" s="51" t="s">
        <v>163</v>
      </c>
      <c r="B69" s="52">
        <f>1+B68</f>
        <v>652</v>
      </c>
      <c r="C69" s="125"/>
      <c r="D69" s="168">
        <v>4822.3787899999998</v>
      </c>
      <c r="E69" s="169">
        <v>8668.9219100000009</v>
      </c>
      <c r="F69" s="125"/>
      <c r="G69" s="168">
        <v>124989.69315000001</v>
      </c>
      <c r="H69" s="169">
        <v>139083.13062000001</v>
      </c>
      <c r="I69" s="125"/>
      <c r="J69" s="168">
        <v>0</v>
      </c>
      <c r="K69" s="169">
        <v>0</v>
      </c>
      <c r="L69" s="125"/>
      <c r="M69" s="168">
        <v>124989.69315000001</v>
      </c>
      <c r="N69" s="169">
        <v>139083.13062000001</v>
      </c>
    </row>
    <row r="70" spans="1:14" ht="15.75" x14ac:dyDescent="0.25">
      <c r="A70" s="184" t="s">
        <v>138</v>
      </c>
      <c r="B70" s="185">
        <v>659</v>
      </c>
      <c r="C70" s="125"/>
      <c r="D70" s="186">
        <f>++SUM(D68:D69)</f>
        <v>887238.99881999998</v>
      </c>
      <c r="E70" s="187">
        <f>++SUM(E68:E69)</f>
        <v>337281.62049999996</v>
      </c>
      <c r="F70" s="125"/>
      <c r="G70" s="186">
        <f>++SUM(G68:G69)</f>
        <v>328092.36545000004</v>
      </c>
      <c r="H70" s="187">
        <f>++SUM(H68:H69)</f>
        <v>290749.49763</v>
      </c>
      <c r="I70" s="125">
        <f>++SUM(I68:I69)</f>
        <v>0</v>
      </c>
      <c r="J70" s="186">
        <f>++SUM(J68:J69)</f>
        <v>0</v>
      </c>
      <c r="K70" s="187">
        <f>++SUM(K68:K69)</f>
        <v>0</v>
      </c>
      <c r="L70" s="125"/>
      <c r="M70" s="186">
        <f>++SUM(M68:M69)</f>
        <v>328092.36545000004</v>
      </c>
      <c r="N70" s="187">
        <f>++SUM(N68:N69)</f>
        <v>290749.49763</v>
      </c>
    </row>
    <row r="71" spans="1:14" s="6" customFormat="1" ht="6" customHeight="1" x14ac:dyDescent="0.25">
      <c r="A71" s="47"/>
      <c r="B71" s="48"/>
      <c r="C71" s="125"/>
      <c r="D71" s="64"/>
      <c r="E71" s="65"/>
      <c r="F71" s="125"/>
      <c r="G71" s="64"/>
      <c r="H71" s="65"/>
      <c r="I71" s="125"/>
      <c r="J71" s="64"/>
      <c r="K71" s="65"/>
      <c r="L71" s="125"/>
      <c r="M71" s="64"/>
      <c r="N71" s="65"/>
    </row>
    <row r="72" spans="1:14" ht="15.75" x14ac:dyDescent="0.25">
      <c r="A72" s="184" t="s">
        <v>164</v>
      </c>
      <c r="B72" s="185">
        <v>660</v>
      </c>
      <c r="C72" s="125"/>
      <c r="D72" s="186">
        <v>277.48969</v>
      </c>
      <c r="E72" s="187">
        <v>33.040800000000004</v>
      </c>
      <c r="F72" s="125"/>
      <c r="G72" s="186">
        <v>0</v>
      </c>
      <c r="H72" s="187">
        <v>0</v>
      </c>
      <c r="I72" s="125"/>
      <c r="J72" s="186">
        <v>-277</v>
      </c>
      <c r="K72" s="187">
        <v>-33</v>
      </c>
      <c r="L72" s="125"/>
      <c r="M72" s="186">
        <v>0</v>
      </c>
      <c r="N72" s="187">
        <v>0</v>
      </c>
    </row>
    <row r="73" spans="1:14" s="6" customFormat="1" ht="6" customHeight="1" x14ac:dyDescent="0.25">
      <c r="A73" s="47"/>
      <c r="B73" s="48"/>
      <c r="C73" s="125"/>
      <c r="D73" s="64"/>
      <c r="E73" s="65"/>
      <c r="F73" s="125"/>
      <c r="G73" s="64"/>
      <c r="H73" s="65"/>
      <c r="I73" s="125"/>
      <c r="J73" s="64"/>
      <c r="K73" s="65"/>
      <c r="L73" s="125"/>
      <c r="M73" s="64"/>
      <c r="N73" s="65"/>
    </row>
    <row r="74" spans="1:14" ht="15.75" x14ac:dyDescent="0.25">
      <c r="A74" s="184" t="s">
        <v>165</v>
      </c>
      <c r="B74" s="185">
        <v>670</v>
      </c>
      <c r="C74" s="125"/>
      <c r="D74" s="186">
        <v>0</v>
      </c>
      <c r="E74" s="187">
        <v>0</v>
      </c>
      <c r="F74" s="125"/>
      <c r="G74" s="186">
        <v>0</v>
      </c>
      <c r="H74" s="187">
        <v>0</v>
      </c>
      <c r="I74" s="125"/>
      <c r="J74" s="186">
        <v>0</v>
      </c>
      <c r="K74" s="187">
        <v>0</v>
      </c>
      <c r="L74" s="125"/>
      <c r="M74" s="186">
        <v>0</v>
      </c>
      <c r="N74" s="187">
        <v>0</v>
      </c>
    </row>
    <row r="75" spans="1:14" ht="15.75" x14ac:dyDescent="0.25">
      <c r="A75" s="176" t="s">
        <v>166</v>
      </c>
      <c r="B75" s="177">
        <v>679</v>
      </c>
      <c r="C75" s="125"/>
      <c r="D75" s="178">
        <v>0</v>
      </c>
      <c r="E75" s="179">
        <v>0</v>
      </c>
      <c r="F75" s="125"/>
      <c r="G75" s="178">
        <v>0</v>
      </c>
      <c r="H75" s="179">
        <v>0</v>
      </c>
      <c r="I75" s="125"/>
      <c r="J75" s="178">
        <v>0</v>
      </c>
      <c r="K75" s="179">
        <v>0</v>
      </c>
      <c r="L75" s="125"/>
      <c r="M75" s="178">
        <v>0</v>
      </c>
      <c r="N75" s="179">
        <v>0</v>
      </c>
    </row>
    <row r="76" spans="1:14" ht="4.5" customHeight="1" x14ac:dyDescent="0.25">
      <c r="A76" s="47"/>
      <c r="B76" s="48"/>
      <c r="C76" s="125"/>
      <c r="D76" s="174"/>
      <c r="E76" s="175"/>
      <c r="F76" s="125"/>
      <c r="G76" s="174"/>
      <c r="H76" s="175"/>
      <c r="I76" s="125"/>
      <c r="J76" s="174"/>
      <c r="K76" s="175"/>
      <c r="L76" s="125"/>
      <c r="M76" s="174"/>
      <c r="N76" s="175"/>
    </row>
    <row r="77" spans="1:14" ht="19.5" thickBot="1" x14ac:dyDescent="0.35">
      <c r="A77" s="108" t="s">
        <v>59</v>
      </c>
      <c r="B77" s="109">
        <v>699</v>
      </c>
      <c r="C77" s="125"/>
      <c r="D77" s="188">
        <f>+D53+D58+D62+D66+D70+D72+D74</f>
        <v>960117.69759999996</v>
      </c>
      <c r="E77" s="189">
        <f>+E53+E58+E62+E66+E70+E72+E74</f>
        <v>408573.18275999994</v>
      </c>
      <c r="F77" s="125"/>
      <c r="G77" s="188">
        <f>+G53+G58+G62+G66+G70+G72+G74</f>
        <v>358488.16175000003</v>
      </c>
      <c r="H77" s="189">
        <f>+H53+H58+H62+H66+H70+H72+H74</f>
        <v>318394.76285</v>
      </c>
      <c r="I77" s="125"/>
      <c r="J77" s="188">
        <f>+J53+J58+J62+J66+J70+J72+J74</f>
        <v>-275</v>
      </c>
      <c r="K77" s="189">
        <f>+K53+K58+K62+K66+K70+K72+K74</f>
        <v>-33</v>
      </c>
      <c r="L77" s="125"/>
      <c r="M77" s="188">
        <f>+M53+M58+M62+M66+M70+M72+M74</f>
        <v>341158.16175000003</v>
      </c>
      <c r="N77" s="189">
        <f>+N53+N58+N62+N66+N70+N72+N74</f>
        <v>305724.76285</v>
      </c>
    </row>
    <row r="78" spans="1:14" ht="15.75" x14ac:dyDescent="0.25">
      <c r="A78" s="43" t="s">
        <v>167</v>
      </c>
      <c r="B78" s="44"/>
      <c r="C78" s="80"/>
      <c r="D78" s="164"/>
      <c r="E78" s="165"/>
      <c r="F78" s="80"/>
      <c r="G78" s="164"/>
      <c r="H78" s="165"/>
      <c r="I78" s="80"/>
      <c r="J78" s="164"/>
      <c r="K78" s="165"/>
      <c r="L78" s="80"/>
      <c r="M78" s="164"/>
      <c r="N78" s="165"/>
    </row>
    <row r="79" spans="1:14" ht="15.75" x14ac:dyDescent="0.25">
      <c r="A79" s="51" t="s">
        <v>168</v>
      </c>
      <c r="B79" s="52">
        <v>681</v>
      </c>
      <c r="C79" s="125"/>
      <c r="D79" s="168">
        <v>954251.62165999995</v>
      </c>
      <c r="E79" s="169">
        <v>400143.70261000004</v>
      </c>
      <c r="F79" s="125"/>
      <c r="G79" s="168">
        <f>39113+17484</f>
        <v>56597</v>
      </c>
      <c r="H79" s="169">
        <f>-122381+12290</f>
        <v>-110091</v>
      </c>
      <c r="I79" s="125"/>
      <c r="J79" s="168">
        <v>0</v>
      </c>
      <c r="K79" s="169">
        <v>0</v>
      </c>
      <c r="L79" s="125"/>
      <c r="M79" s="168">
        <v>39112.802830000001</v>
      </c>
      <c r="N79" s="169">
        <v>-122381.09023999999</v>
      </c>
    </row>
    <row r="80" spans="1:14" ht="15.75" x14ac:dyDescent="0.25">
      <c r="A80" s="51" t="s">
        <v>169</v>
      </c>
      <c r="B80" s="52">
        <v>682</v>
      </c>
      <c r="C80" s="125"/>
      <c r="D80" s="168">
        <v>22.06878</v>
      </c>
      <c r="E80" s="169">
        <v>28.48488</v>
      </c>
      <c r="F80" s="125"/>
      <c r="G80" s="168">
        <v>0</v>
      </c>
      <c r="H80" s="169">
        <v>0</v>
      </c>
      <c r="I80" s="125"/>
      <c r="J80" s="168">
        <v>0</v>
      </c>
      <c r="K80" s="169">
        <v>0</v>
      </c>
      <c r="L80" s="125"/>
      <c r="M80" s="168">
        <v>0</v>
      </c>
      <c r="N80" s="169">
        <v>0</v>
      </c>
    </row>
    <row r="81" spans="1:14" ht="19.5" thickBot="1" x14ac:dyDescent="0.35">
      <c r="A81" s="190" t="s">
        <v>170</v>
      </c>
      <c r="B81" s="191">
        <v>680</v>
      </c>
      <c r="C81" s="125"/>
      <c r="D81" s="192">
        <f>+SUM(D79:D80)</f>
        <v>954273.69043999992</v>
      </c>
      <c r="E81" s="193">
        <f>+SUM(E79:E80)</f>
        <v>400172.18749000004</v>
      </c>
      <c r="F81" s="125"/>
      <c r="G81" s="192">
        <f>+SUM(G79:G80)</f>
        <v>56597</v>
      </c>
      <c r="H81" s="193">
        <f>+SUM(H79:H80)</f>
        <v>-110091</v>
      </c>
      <c r="I81" s="125"/>
      <c r="J81" s="192">
        <f>+SUM(J79:J80)</f>
        <v>0</v>
      </c>
      <c r="K81" s="193">
        <f>+SUM(K79:K80)</f>
        <v>0</v>
      </c>
      <c r="L81" s="125"/>
      <c r="M81" s="192">
        <f>+SUM(M79:M80)</f>
        <v>39112.802830000001</v>
      </c>
      <c r="N81" s="193">
        <f>+SUM(N79:N80)</f>
        <v>-122381.09023999999</v>
      </c>
    </row>
    <row r="82" spans="1:14" ht="15.75" x14ac:dyDescent="0.25">
      <c r="A82" s="43" t="s">
        <v>171</v>
      </c>
      <c r="B82" s="44"/>
      <c r="C82" s="80"/>
      <c r="D82" s="164"/>
      <c r="E82" s="165"/>
      <c r="F82" s="80"/>
      <c r="G82" s="164"/>
      <c r="H82" s="165"/>
      <c r="I82" s="80"/>
      <c r="J82" s="164"/>
      <c r="K82" s="165"/>
      <c r="L82" s="80"/>
      <c r="M82" s="164"/>
      <c r="N82" s="165"/>
    </row>
    <row r="83" spans="1:14" ht="15.75" x14ac:dyDescent="0.25">
      <c r="A83" s="51" t="s">
        <v>172</v>
      </c>
      <c r="B83" s="52">
        <v>761</v>
      </c>
      <c r="C83" s="125"/>
      <c r="D83" s="168">
        <v>0</v>
      </c>
      <c r="E83" s="169">
        <v>0</v>
      </c>
      <c r="F83" s="125"/>
      <c r="G83" s="168">
        <v>0</v>
      </c>
      <c r="H83" s="169">
        <v>0</v>
      </c>
      <c r="I83" s="125"/>
      <c r="J83" s="168">
        <v>0</v>
      </c>
      <c r="K83" s="169">
        <v>0</v>
      </c>
      <c r="L83" s="125"/>
      <c r="M83" s="168">
        <v>0</v>
      </c>
      <c r="N83" s="169">
        <v>0</v>
      </c>
    </row>
    <row r="84" spans="1:14" ht="15.75" x14ac:dyDescent="0.25">
      <c r="A84" s="51" t="s">
        <v>173</v>
      </c>
      <c r="B84" s="52">
        <f>1+B83</f>
        <v>762</v>
      </c>
      <c r="C84" s="125"/>
      <c r="D84" s="168">
        <v>0</v>
      </c>
      <c r="E84" s="169">
        <v>0</v>
      </c>
      <c r="F84" s="125"/>
      <c r="G84" s="168">
        <v>0</v>
      </c>
      <c r="H84" s="169">
        <v>0</v>
      </c>
      <c r="I84" s="125"/>
      <c r="J84" s="168">
        <v>0</v>
      </c>
      <c r="K84" s="169">
        <v>0</v>
      </c>
      <c r="L84" s="125"/>
      <c r="M84" s="168">
        <v>0</v>
      </c>
      <c r="N84" s="169">
        <v>0</v>
      </c>
    </row>
    <row r="85" spans="1:14" ht="19.5" thickBot="1" x14ac:dyDescent="0.35">
      <c r="A85" s="194" t="s">
        <v>174</v>
      </c>
      <c r="B85" s="195">
        <v>760</v>
      </c>
      <c r="C85" s="125"/>
      <c r="D85" s="196">
        <f>+SUM(D83:D84)</f>
        <v>0</v>
      </c>
      <c r="E85" s="197">
        <f>+SUM(E83:E84)</f>
        <v>0</v>
      </c>
      <c r="F85" s="125"/>
      <c r="G85" s="196">
        <f>+SUM(G83:G84)</f>
        <v>0</v>
      </c>
      <c r="H85" s="197">
        <f>+SUM(H83:H84)</f>
        <v>0</v>
      </c>
      <c r="I85" s="125"/>
      <c r="J85" s="196">
        <f>+SUM(J83:J84)</f>
        <v>0</v>
      </c>
      <c r="K85" s="197">
        <f>+SUM(K83:K84)</f>
        <v>0</v>
      </c>
      <c r="L85" s="125"/>
      <c r="M85" s="196">
        <f>+SUM(M83:M84)</f>
        <v>0</v>
      </c>
      <c r="N85" s="197">
        <f>+SUM(N83:N84)</f>
        <v>0</v>
      </c>
    </row>
    <row r="86" spans="1:14" ht="15.75" x14ac:dyDescent="0.25">
      <c r="A86" s="43" t="s">
        <v>175</v>
      </c>
      <c r="B86" s="44"/>
      <c r="C86" s="80"/>
      <c r="D86" s="164"/>
      <c r="E86" s="165"/>
      <c r="F86" s="80"/>
      <c r="G86" s="164"/>
      <c r="H86" s="165"/>
      <c r="I86" s="80"/>
      <c r="J86" s="164"/>
      <c r="K86" s="165"/>
      <c r="L86" s="80"/>
      <c r="M86" s="164"/>
      <c r="N86" s="165"/>
    </row>
    <row r="87" spans="1:14" ht="15.75" x14ac:dyDescent="0.25">
      <c r="A87" s="47" t="s">
        <v>176</v>
      </c>
      <c r="B87" s="48"/>
      <c r="C87" s="125"/>
      <c r="D87" s="166"/>
      <c r="E87" s="167"/>
      <c r="F87" s="125"/>
      <c r="G87" s="166"/>
      <c r="H87" s="167"/>
      <c r="I87" s="125"/>
      <c r="J87" s="166"/>
      <c r="K87" s="167"/>
      <c r="L87" s="125"/>
      <c r="M87" s="166"/>
      <c r="N87" s="167"/>
    </row>
    <row r="88" spans="1:14" ht="15.75" x14ac:dyDescent="0.25">
      <c r="A88" s="51" t="s">
        <v>177</v>
      </c>
      <c r="B88" s="52">
        <v>771</v>
      </c>
      <c r="C88" s="125"/>
      <c r="D88" s="168">
        <v>0</v>
      </c>
      <c r="E88" s="169">
        <v>46.460839999999997</v>
      </c>
      <c r="F88" s="125"/>
      <c r="G88" s="168">
        <v>0</v>
      </c>
      <c r="H88" s="169">
        <v>-157</v>
      </c>
      <c r="I88" s="125"/>
      <c r="J88" s="168">
        <v>0</v>
      </c>
      <c r="K88" s="169">
        <v>0</v>
      </c>
      <c r="L88" s="125"/>
      <c r="M88" s="168">
        <v>0</v>
      </c>
      <c r="N88" s="169">
        <v>0</v>
      </c>
    </row>
    <row r="89" spans="1:14" ht="15.75" x14ac:dyDescent="0.25">
      <c r="A89" s="51" t="s">
        <v>178</v>
      </c>
      <c r="B89" s="52">
        <f>1+B88</f>
        <v>772</v>
      </c>
      <c r="C89" s="125"/>
      <c r="D89" s="168">
        <v>0</v>
      </c>
      <c r="E89" s="169">
        <v>0</v>
      </c>
      <c r="F89" s="125"/>
      <c r="G89" s="168">
        <v>0</v>
      </c>
      <c r="H89" s="169">
        <v>0</v>
      </c>
      <c r="I89" s="125"/>
      <c r="J89" s="168">
        <v>0</v>
      </c>
      <c r="K89" s="169">
        <v>0</v>
      </c>
      <c r="L89" s="125"/>
      <c r="M89" s="168">
        <v>0</v>
      </c>
      <c r="N89" s="169">
        <v>0</v>
      </c>
    </row>
    <row r="90" spans="1:14" ht="15.75" x14ac:dyDescent="0.25">
      <c r="A90" s="198" t="s">
        <v>32</v>
      </c>
      <c r="B90" s="199">
        <v>770</v>
      </c>
      <c r="C90" s="125"/>
      <c r="D90" s="200">
        <f>+SUM(D88:D89)</f>
        <v>0</v>
      </c>
      <c r="E90" s="201">
        <f>+SUM(E88:E89)</f>
        <v>46.460839999999997</v>
      </c>
      <c r="F90" s="125"/>
      <c r="G90" s="200">
        <f>+SUM(G88:G89)</f>
        <v>0</v>
      </c>
      <c r="H90" s="201">
        <f>+SUM(H88:H89)</f>
        <v>-157</v>
      </c>
      <c r="I90" s="125"/>
      <c r="J90" s="200">
        <f>+SUM(J88:J89)</f>
        <v>0</v>
      </c>
      <c r="K90" s="201">
        <f>+SUM(K88:K89)</f>
        <v>0</v>
      </c>
      <c r="L90" s="125"/>
      <c r="M90" s="200">
        <f>+SUM(M88:M89)</f>
        <v>0</v>
      </c>
      <c r="N90" s="201">
        <f>+SUM(N88:N89)</f>
        <v>0</v>
      </c>
    </row>
    <row r="91" spans="1:14" ht="15.75" x14ac:dyDescent="0.25">
      <c r="A91" s="47" t="s">
        <v>179</v>
      </c>
      <c r="B91" s="48"/>
      <c r="C91" s="125"/>
      <c r="D91" s="166"/>
      <c r="E91" s="167"/>
      <c r="F91" s="125"/>
      <c r="G91" s="166"/>
      <c r="H91" s="167"/>
      <c r="I91" s="125"/>
      <c r="J91" s="166"/>
      <c r="K91" s="167"/>
      <c r="L91" s="125"/>
      <c r="M91" s="166"/>
      <c r="N91" s="167"/>
    </row>
    <row r="92" spans="1:14" ht="15.75" x14ac:dyDescent="0.25">
      <c r="A92" s="51" t="s">
        <v>180</v>
      </c>
      <c r="B92" s="52">
        <v>781</v>
      </c>
      <c r="C92" s="125"/>
      <c r="D92" s="168">
        <v>0</v>
      </c>
      <c r="E92" s="169">
        <v>0</v>
      </c>
      <c r="F92" s="125"/>
      <c r="G92" s="168">
        <v>0</v>
      </c>
      <c r="H92" s="169">
        <v>0</v>
      </c>
      <c r="I92" s="125"/>
      <c r="J92" s="168">
        <v>0</v>
      </c>
      <c r="K92" s="169">
        <v>0</v>
      </c>
      <c r="L92" s="125"/>
      <c r="M92" s="168">
        <v>0</v>
      </c>
      <c r="N92" s="169">
        <v>0</v>
      </c>
    </row>
    <row r="93" spans="1:14" ht="15.75" x14ac:dyDescent="0.25">
      <c r="A93" s="51" t="s">
        <v>181</v>
      </c>
      <c r="B93" s="52">
        <f>1+B92</f>
        <v>782</v>
      </c>
      <c r="C93" s="125"/>
      <c r="D93" s="168">
        <v>0</v>
      </c>
      <c r="E93" s="169">
        <v>0</v>
      </c>
      <c r="F93" s="125"/>
      <c r="G93" s="168">
        <v>0</v>
      </c>
      <c r="H93" s="169">
        <v>0</v>
      </c>
      <c r="I93" s="125"/>
      <c r="J93" s="168">
        <v>0</v>
      </c>
      <c r="K93" s="169">
        <v>0</v>
      </c>
      <c r="L93" s="125"/>
      <c r="M93" s="168">
        <v>0</v>
      </c>
      <c r="N93" s="169">
        <v>0</v>
      </c>
    </row>
    <row r="94" spans="1:14" ht="15.75" x14ac:dyDescent="0.25">
      <c r="A94" s="51" t="s">
        <v>182</v>
      </c>
      <c r="B94" s="52">
        <f>1+B93</f>
        <v>783</v>
      </c>
      <c r="C94" s="125"/>
      <c r="D94" s="168">
        <v>0</v>
      </c>
      <c r="E94" s="169">
        <v>0</v>
      </c>
      <c r="F94" s="125"/>
      <c r="G94" s="168">
        <v>0</v>
      </c>
      <c r="H94" s="169">
        <v>0</v>
      </c>
      <c r="I94" s="125"/>
      <c r="J94" s="168">
        <v>0</v>
      </c>
      <c r="K94" s="169">
        <v>0</v>
      </c>
      <c r="L94" s="125"/>
      <c r="M94" s="168">
        <v>0</v>
      </c>
      <c r="N94" s="169">
        <v>0</v>
      </c>
    </row>
    <row r="95" spans="1:14" ht="15.75" x14ac:dyDescent="0.25">
      <c r="A95" s="198" t="s">
        <v>47</v>
      </c>
      <c r="B95" s="199">
        <v>780</v>
      </c>
      <c r="C95" s="125"/>
      <c r="D95" s="200">
        <f>+SUM(D92:D94)</f>
        <v>0</v>
      </c>
      <c r="E95" s="201">
        <f>+SUM(E92:E94)</f>
        <v>0</v>
      </c>
      <c r="F95" s="125"/>
      <c r="G95" s="200">
        <f>+SUM(G92:G94)</f>
        <v>0</v>
      </c>
      <c r="H95" s="201">
        <f>+SUM(H92:H94)</f>
        <v>0</v>
      </c>
      <c r="I95" s="125"/>
      <c r="J95" s="200">
        <f>+SUM(J92:J94)</f>
        <v>0</v>
      </c>
      <c r="K95" s="201">
        <f>+SUM(K92:K94)</f>
        <v>0</v>
      </c>
      <c r="L95" s="125"/>
      <c r="M95" s="200">
        <f>+SUM(M92:M94)</f>
        <v>0</v>
      </c>
      <c r="N95" s="201">
        <f>+SUM(N92:N94)</f>
        <v>0</v>
      </c>
    </row>
    <row r="96" spans="1:14" ht="15.75" x14ac:dyDescent="0.25">
      <c r="A96" s="47" t="s">
        <v>183</v>
      </c>
      <c r="B96" s="48"/>
      <c r="C96" s="125"/>
      <c r="D96" s="174"/>
      <c r="E96" s="175"/>
      <c r="F96" s="125"/>
      <c r="G96" s="174"/>
      <c r="H96" s="175"/>
      <c r="I96" s="125"/>
      <c r="J96" s="174"/>
      <c r="K96" s="175"/>
      <c r="L96" s="125"/>
      <c r="M96" s="174"/>
      <c r="N96" s="175"/>
    </row>
    <row r="97" spans="1:14" ht="15.75" x14ac:dyDescent="0.25">
      <c r="A97" s="51" t="s">
        <v>184</v>
      </c>
      <c r="B97" s="52">
        <v>791</v>
      </c>
      <c r="C97" s="125"/>
      <c r="D97" s="168">
        <v>0</v>
      </c>
      <c r="E97" s="169">
        <v>0</v>
      </c>
      <c r="F97" s="125"/>
      <c r="G97" s="168">
        <v>0</v>
      </c>
      <c r="H97" s="169">
        <v>0</v>
      </c>
      <c r="I97" s="125"/>
      <c r="J97" s="168">
        <v>0</v>
      </c>
      <c r="K97" s="169">
        <v>0</v>
      </c>
      <c r="L97" s="125"/>
      <c r="M97" s="168">
        <v>0</v>
      </c>
      <c r="N97" s="169">
        <v>0</v>
      </c>
    </row>
    <row r="98" spans="1:14" ht="15.75" x14ac:dyDescent="0.25">
      <c r="A98" s="51" t="s">
        <v>185</v>
      </c>
      <c r="B98" s="52">
        <f>1+B97</f>
        <v>792</v>
      </c>
      <c r="C98" s="125"/>
      <c r="D98" s="168">
        <v>0</v>
      </c>
      <c r="E98" s="169">
        <v>0</v>
      </c>
      <c r="F98" s="125"/>
      <c r="G98" s="168">
        <v>6.51492</v>
      </c>
      <c r="H98" s="169">
        <v>8.4076900000000006</v>
      </c>
      <c r="I98" s="125"/>
      <c r="J98" s="168">
        <v>0</v>
      </c>
      <c r="K98" s="169">
        <v>0</v>
      </c>
      <c r="L98" s="125"/>
      <c r="M98" s="168">
        <v>6.51492</v>
      </c>
      <c r="N98" s="169">
        <v>8.4076900000000006</v>
      </c>
    </row>
    <row r="99" spans="1:14" ht="15.75" x14ac:dyDescent="0.25">
      <c r="A99" s="51" t="s">
        <v>186</v>
      </c>
      <c r="B99" s="52">
        <f>1+B98</f>
        <v>793</v>
      </c>
      <c r="C99" s="125"/>
      <c r="D99" s="168">
        <v>3.9923000000000002</v>
      </c>
      <c r="E99" s="169">
        <v>13.184200000000001</v>
      </c>
      <c r="F99" s="125"/>
      <c r="G99" s="168">
        <v>0</v>
      </c>
      <c r="H99" s="169">
        <v>0</v>
      </c>
      <c r="I99" s="125"/>
      <c r="J99" s="168">
        <v>0</v>
      </c>
      <c r="K99" s="169">
        <v>29</v>
      </c>
      <c r="L99" s="125"/>
      <c r="M99" s="168">
        <v>0</v>
      </c>
      <c r="N99" s="169">
        <v>0</v>
      </c>
    </row>
    <row r="100" spans="1:14" ht="15.75" x14ac:dyDescent="0.25">
      <c r="A100" s="51" t="s">
        <v>187</v>
      </c>
      <c r="B100" s="52">
        <f>1+B99</f>
        <v>794</v>
      </c>
      <c r="C100" s="125"/>
      <c r="D100" s="168">
        <v>9.0389300000000006</v>
      </c>
      <c r="E100" s="169">
        <v>82.815619999999996</v>
      </c>
      <c r="F100" s="125"/>
      <c r="G100" s="168">
        <v>2797.1673799999999</v>
      </c>
      <c r="H100" s="169">
        <v>1520.1756599999999</v>
      </c>
      <c r="I100" s="125"/>
      <c r="J100" s="168">
        <v>0</v>
      </c>
      <c r="K100" s="169">
        <v>0</v>
      </c>
      <c r="L100" s="125"/>
      <c r="M100" s="168">
        <v>2797.1673799999999</v>
      </c>
      <c r="N100" s="169">
        <v>1520.1756599999999</v>
      </c>
    </row>
    <row r="101" spans="1:14" ht="15.75" x14ac:dyDescent="0.25">
      <c r="A101" s="56" t="s">
        <v>188</v>
      </c>
      <c r="B101" s="57">
        <f>1+B100</f>
        <v>795</v>
      </c>
      <c r="C101" s="125"/>
      <c r="D101" s="170">
        <v>0</v>
      </c>
      <c r="E101" s="171">
        <v>0</v>
      </c>
      <c r="F101" s="125"/>
      <c r="G101" s="170">
        <v>81.765140000000002</v>
      </c>
      <c r="H101" s="171">
        <v>383.81025</v>
      </c>
      <c r="I101" s="125"/>
      <c r="J101" s="170">
        <v>0</v>
      </c>
      <c r="K101" s="171">
        <v>0</v>
      </c>
      <c r="L101" s="125"/>
      <c r="M101" s="170">
        <v>81.765140000000002</v>
      </c>
      <c r="N101" s="171">
        <v>383.81025</v>
      </c>
    </row>
    <row r="102" spans="1:14" ht="15.75" x14ac:dyDescent="0.25">
      <c r="A102" s="198" t="s">
        <v>37</v>
      </c>
      <c r="B102" s="199">
        <v>790</v>
      </c>
      <c r="C102" s="125"/>
      <c r="D102" s="200">
        <f>++SUM(D97:D101)</f>
        <v>13.031230000000001</v>
      </c>
      <c r="E102" s="201">
        <f>++SUM(E97:E101)</f>
        <v>95.99982</v>
      </c>
      <c r="F102" s="125"/>
      <c r="G102" s="200">
        <f>++SUM(G97:G101)</f>
        <v>2885.4474399999999</v>
      </c>
      <c r="H102" s="201">
        <f>++SUM(H97:H101)</f>
        <v>1912.3935999999999</v>
      </c>
      <c r="I102" s="125"/>
      <c r="J102" s="200">
        <f>++SUM(J97:J101)</f>
        <v>0</v>
      </c>
      <c r="K102" s="201">
        <f>++SUM(K97:K101)</f>
        <v>29</v>
      </c>
      <c r="L102" s="125"/>
      <c r="M102" s="200">
        <f>++SUM(M97:M101)</f>
        <v>2885.4474399999999</v>
      </c>
      <c r="N102" s="201">
        <f>++SUM(N97:N101)</f>
        <v>1912.3935999999999</v>
      </c>
    </row>
    <row r="103" spans="1:14" ht="15.75" x14ac:dyDescent="0.25">
      <c r="A103" s="47" t="s">
        <v>189</v>
      </c>
      <c r="B103" s="48"/>
      <c r="C103" s="125"/>
      <c r="D103" s="174"/>
      <c r="E103" s="175"/>
      <c r="F103" s="125"/>
      <c r="G103" s="174"/>
      <c r="H103" s="175"/>
      <c r="I103" s="125"/>
      <c r="J103" s="174"/>
      <c r="K103" s="175"/>
      <c r="L103" s="125"/>
      <c r="M103" s="174"/>
      <c r="N103" s="175"/>
    </row>
    <row r="104" spans="1:14" ht="15.75" x14ac:dyDescent="0.25">
      <c r="A104" s="51" t="s">
        <v>190</v>
      </c>
      <c r="B104" s="52">
        <v>691</v>
      </c>
      <c r="C104" s="125"/>
      <c r="D104" s="168">
        <v>93.5</v>
      </c>
      <c r="E104" s="169">
        <v>39</v>
      </c>
      <c r="F104" s="125"/>
      <c r="G104" s="168">
        <v>0</v>
      </c>
      <c r="H104" s="169">
        <v>0</v>
      </c>
      <c r="I104" s="125"/>
      <c r="J104" s="168">
        <v>0</v>
      </c>
      <c r="K104" s="169">
        <v>0</v>
      </c>
      <c r="L104" s="125"/>
      <c r="M104" s="168">
        <v>0</v>
      </c>
      <c r="N104" s="169">
        <v>0</v>
      </c>
    </row>
    <row r="105" spans="1:14" ht="15.75" x14ac:dyDescent="0.25">
      <c r="A105" s="51" t="s">
        <v>191</v>
      </c>
      <c r="B105" s="52">
        <f>1+B104</f>
        <v>692</v>
      </c>
      <c r="C105" s="125"/>
      <c r="D105" s="168">
        <v>2739.1325699999998</v>
      </c>
      <c r="E105" s="169">
        <v>233.74857999999998</v>
      </c>
      <c r="F105" s="125"/>
      <c r="G105" s="168">
        <v>2202</v>
      </c>
      <c r="H105" s="169">
        <v>104.59872</v>
      </c>
      <c r="I105" s="125"/>
      <c r="J105" s="168">
        <v>0</v>
      </c>
      <c r="K105" s="169">
        <v>0</v>
      </c>
      <c r="L105" s="125"/>
      <c r="M105" s="168">
        <v>2202.56151</v>
      </c>
      <c r="N105" s="169">
        <v>104.59872</v>
      </c>
    </row>
    <row r="106" spans="1:14" ht="15.75" x14ac:dyDescent="0.25">
      <c r="A106" s="51" t="s">
        <v>192</v>
      </c>
      <c r="B106" s="52">
        <f>1+B105</f>
        <v>693</v>
      </c>
      <c r="C106" s="125"/>
      <c r="D106" s="168">
        <v>18.66065</v>
      </c>
      <c r="E106" s="169">
        <v>51.461730000000003</v>
      </c>
      <c r="F106" s="125"/>
      <c r="G106" s="168">
        <v>0</v>
      </c>
      <c r="H106" s="169">
        <v>0</v>
      </c>
      <c r="I106" s="125"/>
      <c r="J106" s="168">
        <v>0</v>
      </c>
      <c r="K106" s="169">
        <v>0</v>
      </c>
      <c r="L106" s="125"/>
      <c r="M106" s="168">
        <v>0</v>
      </c>
      <c r="N106" s="169">
        <v>0</v>
      </c>
    </row>
    <row r="107" spans="1:14" ht="15.75" x14ac:dyDescent="0.25">
      <c r="A107" s="51" t="s">
        <v>193</v>
      </c>
      <c r="B107" s="52">
        <f>1+B106</f>
        <v>694</v>
      </c>
      <c r="C107" s="125"/>
      <c r="D107" s="168">
        <v>353.82218999999998</v>
      </c>
      <c r="E107" s="169">
        <v>9.3846399999999992</v>
      </c>
      <c r="F107" s="125"/>
      <c r="G107" s="168">
        <v>1000</v>
      </c>
      <c r="H107" s="169">
        <v>762.24207999999999</v>
      </c>
      <c r="I107" s="125"/>
      <c r="J107" s="168">
        <v>0</v>
      </c>
      <c r="K107" s="169">
        <v>0</v>
      </c>
      <c r="L107" s="125"/>
      <c r="M107" s="168">
        <v>999.74871999999993</v>
      </c>
      <c r="N107" s="169">
        <v>762.24207999999999</v>
      </c>
    </row>
    <row r="108" spans="1:14" ht="15.75" x14ac:dyDescent="0.25">
      <c r="A108" s="56" t="s">
        <v>194</v>
      </c>
      <c r="B108" s="57">
        <f>1+B107</f>
        <v>695</v>
      </c>
      <c r="C108" s="125"/>
      <c r="D108" s="170">
        <v>0</v>
      </c>
      <c r="E108" s="171">
        <v>0</v>
      </c>
      <c r="F108" s="125"/>
      <c r="G108" s="170">
        <v>1042</v>
      </c>
      <c r="H108" s="171">
        <v>7.041E-2</v>
      </c>
      <c r="I108" s="125"/>
      <c r="J108" s="170">
        <v>0</v>
      </c>
      <c r="K108" s="171">
        <v>0</v>
      </c>
      <c r="L108" s="125"/>
      <c r="M108" s="170">
        <v>1042.32447</v>
      </c>
      <c r="N108" s="171">
        <v>7.041E-2</v>
      </c>
    </row>
    <row r="109" spans="1:14" ht="15.75" x14ac:dyDescent="0.25">
      <c r="A109" s="198" t="s">
        <v>58</v>
      </c>
      <c r="B109" s="199">
        <v>690</v>
      </c>
      <c r="C109" s="125"/>
      <c r="D109" s="200">
        <f>++SUM(D104:D108)</f>
        <v>3205.1154099999994</v>
      </c>
      <c r="E109" s="201">
        <f>++SUM(E104:E108)</f>
        <v>333.59494999999993</v>
      </c>
      <c r="F109" s="125"/>
      <c r="G109" s="200">
        <f>++SUM(G104:G108)</f>
        <v>4244</v>
      </c>
      <c r="H109" s="201">
        <f>++SUM(H104:H108)</f>
        <v>866.91120999999998</v>
      </c>
      <c r="I109" s="125"/>
      <c r="J109" s="200">
        <f>++SUM(J104:J108)</f>
        <v>0</v>
      </c>
      <c r="K109" s="201">
        <f>++SUM(K104:K108)</f>
        <v>0</v>
      </c>
      <c r="L109" s="125"/>
      <c r="M109" s="200">
        <f>++SUM(M104:M108)</f>
        <v>4244.6347000000005</v>
      </c>
      <c r="N109" s="201">
        <f>++SUM(N104:N108)</f>
        <v>866.91120999999998</v>
      </c>
    </row>
    <row r="110" spans="1:14" ht="6" customHeight="1" x14ac:dyDescent="0.25">
      <c r="A110" s="47"/>
      <c r="B110" s="48"/>
      <c r="C110" s="125"/>
      <c r="D110" s="174"/>
      <c r="E110" s="175"/>
      <c r="F110" s="125"/>
      <c r="G110" s="174"/>
      <c r="H110" s="175"/>
      <c r="I110" s="125"/>
      <c r="J110" s="174"/>
      <c r="K110" s="175"/>
      <c r="L110" s="125"/>
      <c r="M110" s="174"/>
      <c r="N110" s="175"/>
    </row>
    <row r="111" spans="1:14" ht="19.5" thickBot="1" x14ac:dyDescent="0.35">
      <c r="A111" s="202" t="s">
        <v>195</v>
      </c>
      <c r="B111" s="203">
        <v>799</v>
      </c>
      <c r="C111" s="125"/>
      <c r="D111" s="204">
        <f>+D90+D95+D102-D109</f>
        <v>-3192.0841799999994</v>
      </c>
      <c r="E111" s="205">
        <f>+E90+E95+E102-E109</f>
        <v>-191.13428999999994</v>
      </c>
      <c r="F111" s="125"/>
      <c r="G111" s="204">
        <f>+G90+G95+G102-G109</f>
        <v>-1358.5525600000001</v>
      </c>
      <c r="H111" s="205">
        <f>+H90+H95+H102-H109</f>
        <v>888.4823899999999</v>
      </c>
      <c r="I111" s="125"/>
      <c r="J111" s="204">
        <f>+J90+J95+J102-J109</f>
        <v>0</v>
      </c>
      <c r="K111" s="205">
        <f>+K90+K95+K102-K109</f>
        <v>29</v>
      </c>
      <c r="L111" s="125"/>
      <c r="M111" s="204">
        <f>+M90+M95+M102-M109</f>
        <v>-1359.1872600000006</v>
      </c>
      <c r="N111" s="205">
        <f>+N90+N95+N102-N109</f>
        <v>1045.4823899999999</v>
      </c>
    </row>
    <row r="112" spans="1:14" ht="6" customHeight="1" x14ac:dyDescent="0.25">
      <c r="A112" s="47"/>
      <c r="B112" s="48"/>
      <c r="C112" s="125"/>
      <c r="D112" s="174"/>
      <c r="E112" s="175"/>
      <c r="F112" s="125"/>
      <c r="G112" s="174"/>
      <c r="H112" s="175"/>
      <c r="I112" s="125"/>
      <c r="J112" s="174"/>
      <c r="K112" s="175"/>
      <c r="L112" s="125"/>
      <c r="M112" s="174"/>
      <c r="N112" s="175"/>
    </row>
    <row r="113" spans="1:14" ht="19.7" customHeight="1" thickBot="1" x14ac:dyDescent="0.35">
      <c r="A113" s="206" t="s">
        <v>196</v>
      </c>
      <c r="B113" s="207">
        <v>1000</v>
      </c>
      <c r="C113" s="125"/>
      <c r="D113" s="208">
        <f>+D40+D81+D85+D111-D77</f>
        <v>-3032.7849200000055</v>
      </c>
      <c r="E113" s="209">
        <f>+E40+E81+E85+E111-E77</f>
        <v>-1815.141069999896</v>
      </c>
      <c r="F113" s="125"/>
      <c r="G113" s="208">
        <f>+G40+G81+G85+G111-G77</f>
        <v>-23891.020780000021</v>
      </c>
      <c r="H113" s="209">
        <f>+H40+H81+H85+H111-H77</f>
        <v>56406.090730000054</v>
      </c>
      <c r="I113" s="125"/>
      <c r="J113" s="208">
        <f>+J40+J81+J85+J111-J77</f>
        <v>274.99970000000002</v>
      </c>
      <c r="K113" s="209">
        <f>+K40+K81+K85+K111-K77</f>
        <v>62</v>
      </c>
      <c r="L113" s="125"/>
      <c r="M113" s="208">
        <f>+M40+M81+M85+M111-M77</f>
        <v>-24045.852949999971</v>
      </c>
      <c r="N113" s="209">
        <f>+N40+N81+N85+N111-N77</f>
        <v>56943.000490000064</v>
      </c>
    </row>
    <row r="114" spans="1:14" ht="13.5" thickTop="1" x14ac:dyDescent="0.2"/>
  </sheetData>
  <mergeCells count="12">
    <mergeCell ref="A3:D3"/>
    <mergeCell ref="G3:H3"/>
    <mergeCell ref="K3:N3"/>
    <mergeCell ref="B5:G5"/>
    <mergeCell ref="B7:B9"/>
    <mergeCell ref="M7:N8"/>
    <mergeCell ref="M2:N2"/>
    <mergeCell ref="A1:D1"/>
    <mergeCell ref="G1:H1"/>
    <mergeCell ref="A2:D2"/>
    <mergeCell ref="E2:H2"/>
    <mergeCell ref="J2:K2"/>
  </mergeCells>
  <conditionalFormatting sqref="M5">
    <cfRule type="cellIs" dxfId="9" priority="48" stopIfTrue="1" operator="equal">
      <formula>0</formula>
    </cfRule>
  </conditionalFormatting>
  <conditionalFormatting sqref="A1:D1 G1:H1 G3:H3 K1">
    <cfRule type="cellIs" dxfId="8" priority="49" stopIfTrue="1" operator="equal">
      <formula>0</formula>
    </cfRule>
  </conditionalFormatting>
  <conditionalFormatting sqref="K3">
    <cfRule type="cellIs" dxfId="7" priority="42" stopIfTrue="1" operator="equal">
      <formula>0</formula>
    </cfRule>
  </conditionalFormatting>
  <conditionalFormatting sqref="N1">
    <cfRule type="cellIs" dxfId="6" priority="41" stopIfTrue="1" operator="equal">
      <formula>0</formula>
    </cfRule>
  </conditionalFormatting>
  <conditionalFormatting sqref="A9">
    <cfRule type="cellIs" dxfId="5" priority="34" operator="equal">
      <formula>"Непопълнен ред в таблица 'Cash-deficit'!"</formula>
    </cfRule>
  </conditionalFormatting>
  <conditionalFormatting sqref="A3:D3">
    <cfRule type="cellIs" dxfId="4" priority="33" stopIfTrue="1" operator="equal">
      <formula>0</formula>
    </cfRule>
  </conditionalFormatting>
  <conditionalFormatting sqref="E2:H2">
    <cfRule type="cellIs" dxfId="3" priority="15" operator="equal">
      <formula>"отчетено НЕРАВНЕНИЕ в таблица 'Status'!"</formula>
    </cfRule>
    <cfRule type="cellIs" dxfId="2" priority="16" operator="equal">
      <formula>0</formula>
    </cfRule>
  </conditionalFormatting>
  <conditionalFormatting sqref="J2:K2">
    <cfRule type="cellIs" dxfId="1" priority="14" operator="notEqual">
      <formula>0</formula>
    </cfRule>
  </conditionalFormatting>
  <conditionalFormatting sqref="M2:N2">
    <cfRule type="cellIs" dxfId="0" priority="13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баланс</vt:lpstr>
      <vt:lpstr>ОПР</vt:lpstr>
    </vt:vector>
  </TitlesOfParts>
  <Company>SFA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Asya Georgieva Balabanova</dc:creator>
  <cp:lastModifiedBy>Asya Georgieva Balabanova</cp:lastModifiedBy>
  <dcterms:created xsi:type="dcterms:W3CDTF">2023-06-09T10:06:39Z</dcterms:created>
  <dcterms:modified xsi:type="dcterms:W3CDTF">2023-06-13T10:43:21Z</dcterms:modified>
</cp:coreProperties>
</file>